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brayan_marino_fedecacao_com_co/Documents/AÑO 2022/LEY DE TRANSPARENCIA/Pagina WEB/4.1. Presupuesto general de ingresos, gastos e inversión y sus modificaciones/"/>
    </mc:Choice>
  </mc:AlternateContent>
  <xr:revisionPtr revIDLastSave="95" documentId="8_{D7D96651-64BD-4DA8-8FAB-373DA518DA12}" xr6:coauthVersionLast="47" xr6:coauthVersionMax="47" xr10:uidLastSave="{4CAA29C6-07CE-45FC-9596-960171CD9410}"/>
  <bookViews>
    <workbookView xWindow="-108" yWindow="-108" windowWidth="23256" windowHeight="12576" xr2:uid="{DFA4DDD8-9E38-4F74-97F2-CB0C67F024B8}"/>
  </bookViews>
  <sheets>
    <sheet name="2017" sheetId="1" r:id="rId1"/>
    <sheet name="2018" sheetId="3" r:id="rId2"/>
    <sheet name="2019" sheetId="2" r:id="rId3"/>
    <sheet name="2020" sheetId="4" r:id="rId4"/>
    <sheet name="2021" sheetId="5" r:id="rId5"/>
    <sheet name="2022" sheetId="7" r:id="rId6"/>
  </sheets>
  <definedNames>
    <definedName name="_xlnm.Print_Area" localSheetId="0">'2017'!$A$5:$Q$89</definedName>
    <definedName name="_xlnm.Print_Area" localSheetId="1">'2018'!$A$5:$O$89</definedName>
    <definedName name="_xlnm.Print_Area" localSheetId="5">'2022'!$B$5:$D$91</definedName>
    <definedName name="_xlnm.Print_Titles" localSheetId="0">'2017'!$5:$6</definedName>
    <definedName name="_xlnm.Print_Titles" localSheetId="1">'2018'!$5:$6</definedName>
    <definedName name="_xlnm.Print_Titles" localSheetId="5">'2022'!$5:$6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0" i="7" l="1"/>
  <c r="E88" i="7"/>
  <c r="E86" i="7"/>
  <c r="E85" i="7"/>
  <c r="E84" i="7"/>
  <c r="E82" i="7"/>
  <c r="E81" i="7"/>
  <c r="E80" i="7"/>
  <c r="E79" i="7"/>
  <c r="E78" i="7"/>
  <c r="E77" i="7"/>
  <c r="E76" i="7"/>
  <c r="E75" i="7"/>
  <c r="D74" i="7"/>
  <c r="C74" i="7"/>
  <c r="E73" i="7"/>
  <c r="E72" i="7"/>
  <c r="E70" i="7"/>
  <c r="E69" i="7"/>
  <c r="E68" i="7"/>
  <c r="E67" i="7"/>
  <c r="E66" i="7"/>
  <c r="E65" i="7"/>
  <c r="E64" i="7"/>
  <c r="E62" i="7"/>
  <c r="E61" i="7"/>
  <c r="D60" i="7"/>
  <c r="C60" i="7"/>
  <c r="E58" i="7"/>
  <c r="E57" i="7"/>
  <c r="E56" i="7"/>
  <c r="E55" i="7"/>
  <c r="E54" i="7"/>
  <c r="E53" i="7"/>
  <c r="E52" i="7"/>
  <c r="E51" i="7"/>
  <c r="E50" i="7"/>
  <c r="E49" i="7"/>
  <c r="E48" i="7"/>
  <c r="D47" i="7"/>
  <c r="C47" i="7"/>
  <c r="E45" i="7"/>
  <c r="E44" i="7"/>
  <c r="E43" i="7"/>
  <c r="E42" i="7"/>
  <c r="E40" i="7"/>
  <c r="E39" i="7"/>
  <c r="E38" i="7"/>
  <c r="E37" i="7"/>
  <c r="E36" i="7"/>
  <c r="E35" i="7"/>
  <c r="E34" i="7"/>
  <c r="E33" i="7"/>
  <c r="E32" i="7"/>
  <c r="D31" i="7"/>
  <c r="C31" i="7"/>
  <c r="E30" i="7"/>
  <c r="E29" i="7"/>
  <c r="E28" i="7"/>
  <c r="E27" i="7"/>
  <c r="E25" i="7"/>
  <c r="E24" i="7"/>
  <c r="E23" i="7"/>
  <c r="E22" i="7"/>
  <c r="E21" i="7"/>
  <c r="E20" i="7"/>
  <c r="E19" i="7"/>
  <c r="D18" i="7"/>
  <c r="C18" i="7"/>
  <c r="E14" i="7"/>
  <c r="E13" i="7" s="1"/>
  <c r="D13" i="7"/>
  <c r="C13" i="7"/>
  <c r="E11" i="7"/>
  <c r="E10" i="7"/>
  <c r="E9" i="7"/>
  <c r="D8" i="7"/>
  <c r="C8" i="7"/>
  <c r="D46" i="7" l="1"/>
  <c r="C17" i="7"/>
  <c r="C87" i="7" s="1"/>
  <c r="C89" i="7" s="1"/>
  <c r="C91" i="7" s="1"/>
  <c r="E8" i="7"/>
  <c r="E15" i="7" s="1"/>
  <c r="C15" i="7"/>
  <c r="E60" i="7"/>
  <c r="E47" i="7"/>
  <c r="D17" i="7"/>
  <c r="E31" i="7"/>
  <c r="D15" i="7"/>
  <c r="E18" i="7"/>
  <c r="E74" i="7"/>
  <c r="C46" i="7"/>
  <c r="E17" i="7" l="1"/>
  <c r="E87" i="7" s="1"/>
  <c r="E89" i="7" s="1"/>
  <c r="E91" i="7" s="1"/>
  <c r="E94" i="7" s="1"/>
  <c r="D87" i="7"/>
  <c r="D89" i="7" s="1"/>
  <c r="D91" i="7" s="1"/>
  <c r="D92" i="7" s="1"/>
  <c r="E46" i="7"/>
  <c r="E92" i="7" l="1"/>
  <c r="K88" i="5" l="1"/>
  <c r="K90" i="5" s="1"/>
  <c r="J88" i="5"/>
  <c r="J90" i="5" s="1"/>
  <c r="I88" i="5"/>
  <c r="I90" i="5" s="1"/>
  <c r="L86" i="5"/>
  <c r="L85" i="5"/>
  <c r="J84" i="5"/>
  <c r="J74" i="5" s="1"/>
  <c r="D84" i="5"/>
  <c r="L84" i="5" s="1"/>
  <c r="L83" i="5"/>
  <c r="L82" i="5"/>
  <c r="L81" i="5"/>
  <c r="L80" i="5"/>
  <c r="L79" i="5"/>
  <c r="L78" i="5"/>
  <c r="L77" i="5"/>
  <c r="L76" i="5"/>
  <c r="L75" i="5"/>
  <c r="K74" i="5"/>
  <c r="I74" i="5"/>
  <c r="H74" i="5"/>
  <c r="G74" i="5"/>
  <c r="F74" i="5"/>
  <c r="E74" i="5"/>
  <c r="C74" i="5"/>
  <c r="L73" i="5"/>
  <c r="L72" i="5"/>
  <c r="L71" i="5"/>
  <c r="L70" i="5"/>
  <c r="L69" i="5"/>
  <c r="L68" i="5"/>
  <c r="L67" i="5"/>
  <c r="L66" i="5"/>
  <c r="L65" i="5"/>
  <c r="L64" i="5"/>
  <c r="L63" i="5"/>
  <c r="L62" i="5"/>
  <c r="D61" i="5"/>
  <c r="L61" i="5" s="1"/>
  <c r="K60" i="5"/>
  <c r="J60" i="5"/>
  <c r="I60" i="5"/>
  <c r="I46" i="5" s="1"/>
  <c r="H60" i="5"/>
  <c r="G60" i="5"/>
  <c r="F60" i="5"/>
  <c r="E60" i="5"/>
  <c r="D60" i="5"/>
  <c r="C60" i="5"/>
  <c r="L58" i="5"/>
  <c r="L57" i="5"/>
  <c r="L56" i="5"/>
  <c r="L55" i="5"/>
  <c r="L54" i="5"/>
  <c r="L53" i="5"/>
  <c r="L52" i="5"/>
  <c r="L51" i="5"/>
  <c r="L50" i="5"/>
  <c r="L49" i="5"/>
  <c r="L48" i="5"/>
  <c r="K47" i="5"/>
  <c r="J47" i="5"/>
  <c r="I47" i="5"/>
  <c r="H47" i="5"/>
  <c r="H46" i="5" s="1"/>
  <c r="G47" i="5"/>
  <c r="G46" i="5" s="1"/>
  <c r="F47" i="5"/>
  <c r="F46" i="5" s="1"/>
  <c r="E47" i="5"/>
  <c r="D47" i="5"/>
  <c r="C47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K31" i="5"/>
  <c r="J31" i="5"/>
  <c r="I31" i="5"/>
  <c r="H31" i="5"/>
  <c r="G31" i="5"/>
  <c r="F31" i="5"/>
  <c r="E31" i="5"/>
  <c r="D31" i="5"/>
  <c r="C31" i="5"/>
  <c r="L30" i="5"/>
  <c r="L29" i="5"/>
  <c r="L28" i="5"/>
  <c r="L27" i="5"/>
  <c r="L26" i="5"/>
  <c r="L25" i="5"/>
  <c r="L24" i="5"/>
  <c r="L23" i="5"/>
  <c r="L22" i="5"/>
  <c r="L21" i="5"/>
  <c r="L20" i="5"/>
  <c r="L19" i="5"/>
  <c r="K18" i="5"/>
  <c r="K17" i="5" s="1"/>
  <c r="J18" i="5"/>
  <c r="I18" i="5"/>
  <c r="H18" i="5"/>
  <c r="G18" i="5"/>
  <c r="G17" i="5" s="1"/>
  <c r="F18" i="5"/>
  <c r="E18" i="5"/>
  <c r="D18" i="5"/>
  <c r="C18" i="5"/>
  <c r="C17" i="5" s="1"/>
  <c r="E17" i="5"/>
  <c r="D17" i="5"/>
  <c r="L14" i="5"/>
  <c r="L13" i="5" s="1"/>
  <c r="K13" i="5"/>
  <c r="J13" i="5"/>
  <c r="I13" i="5"/>
  <c r="H13" i="5"/>
  <c r="G13" i="5"/>
  <c r="F13" i="5"/>
  <c r="E13" i="5"/>
  <c r="D13" i="5"/>
  <c r="C13" i="5"/>
  <c r="L11" i="5"/>
  <c r="L10" i="5"/>
  <c r="L9" i="5"/>
  <c r="K8" i="5"/>
  <c r="K15" i="5" s="1"/>
  <c r="J8" i="5"/>
  <c r="J15" i="5" s="1"/>
  <c r="I8" i="5"/>
  <c r="I15" i="5" s="1"/>
  <c r="H8" i="5"/>
  <c r="G8" i="5"/>
  <c r="F8" i="5"/>
  <c r="E8" i="5"/>
  <c r="D8" i="5"/>
  <c r="C8" i="5"/>
  <c r="C15" i="5" s="1"/>
  <c r="L89" i="4"/>
  <c r="G89" i="4"/>
  <c r="L87" i="4"/>
  <c r="K85" i="4"/>
  <c r="L85" i="4" s="1"/>
  <c r="J85" i="4"/>
  <c r="I85" i="4"/>
  <c r="H85" i="4"/>
  <c r="G85" i="4"/>
  <c r="L84" i="4"/>
  <c r="L83" i="4"/>
  <c r="L82" i="4"/>
  <c r="L81" i="4"/>
  <c r="L80" i="4"/>
  <c r="L79" i="4"/>
  <c r="L78" i="4"/>
  <c r="L77" i="4"/>
  <c r="L76" i="4"/>
  <c r="L75" i="4"/>
  <c r="K74" i="4"/>
  <c r="J74" i="4"/>
  <c r="I74" i="4"/>
  <c r="H74" i="4"/>
  <c r="G74" i="4"/>
  <c r="F74" i="4"/>
  <c r="E74" i="4"/>
  <c r="D74" i="4"/>
  <c r="C74" i="4"/>
  <c r="L73" i="4"/>
  <c r="L72" i="4"/>
  <c r="L71" i="4"/>
  <c r="L70" i="4"/>
  <c r="L69" i="4"/>
  <c r="L68" i="4"/>
  <c r="L67" i="4"/>
  <c r="G66" i="4"/>
  <c r="L66" i="4" s="1"/>
  <c r="L65" i="4"/>
  <c r="L64" i="4"/>
  <c r="L63" i="4"/>
  <c r="L62" i="4"/>
  <c r="L61" i="4"/>
  <c r="K60" i="4"/>
  <c r="J60" i="4"/>
  <c r="I60" i="4"/>
  <c r="H60" i="4"/>
  <c r="G60" i="4"/>
  <c r="F60" i="4"/>
  <c r="E60" i="4"/>
  <c r="D60" i="4"/>
  <c r="C60" i="4"/>
  <c r="L58" i="4"/>
  <c r="L57" i="4"/>
  <c r="L56" i="4"/>
  <c r="L55" i="4"/>
  <c r="L54" i="4"/>
  <c r="L53" i="4"/>
  <c r="L52" i="4"/>
  <c r="L51" i="4"/>
  <c r="L50" i="4"/>
  <c r="L49" i="4"/>
  <c r="L48" i="4"/>
  <c r="K47" i="4"/>
  <c r="J47" i="4"/>
  <c r="I47" i="4"/>
  <c r="I46" i="4" s="1"/>
  <c r="H47" i="4"/>
  <c r="H46" i="4" s="1"/>
  <c r="G47" i="4"/>
  <c r="F47" i="4"/>
  <c r="E47" i="4"/>
  <c r="D47" i="4"/>
  <c r="D46" i="4" s="1"/>
  <c r="C47" i="4"/>
  <c r="J46" i="4"/>
  <c r="F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K31" i="4"/>
  <c r="J31" i="4"/>
  <c r="I31" i="4"/>
  <c r="H31" i="4"/>
  <c r="G31" i="4"/>
  <c r="F31" i="4"/>
  <c r="E31" i="4"/>
  <c r="D31" i="4"/>
  <c r="C31" i="4"/>
  <c r="L30" i="4"/>
  <c r="L29" i="4"/>
  <c r="L28" i="4"/>
  <c r="L27" i="4"/>
  <c r="L26" i="4"/>
  <c r="L25" i="4"/>
  <c r="L24" i="4"/>
  <c r="L23" i="4"/>
  <c r="L18" i="4" s="1"/>
  <c r="L22" i="4"/>
  <c r="L21" i="4"/>
  <c r="L20" i="4"/>
  <c r="L19" i="4"/>
  <c r="K18" i="4"/>
  <c r="J18" i="4"/>
  <c r="I18" i="4"/>
  <c r="I17" i="4" s="1"/>
  <c r="H18" i="4"/>
  <c r="H17" i="4" s="1"/>
  <c r="H86" i="4" s="1"/>
  <c r="H88" i="4" s="1"/>
  <c r="H90" i="4" s="1"/>
  <c r="G18" i="4"/>
  <c r="G17" i="4" s="1"/>
  <c r="F18" i="4"/>
  <c r="E18" i="4"/>
  <c r="D18" i="4"/>
  <c r="D17" i="4" s="1"/>
  <c r="D86" i="4" s="1"/>
  <c r="D88" i="4" s="1"/>
  <c r="D90" i="4" s="1"/>
  <c r="C18" i="4"/>
  <c r="J17" i="4"/>
  <c r="J86" i="4" s="1"/>
  <c r="J88" i="4" s="1"/>
  <c r="J90" i="4" s="1"/>
  <c r="L14" i="4"/>
  <c r="L13" i="4"/>
  <c r="K13" i="4"/>
  <c r="J13" i="4"/>
  <c r="I13" i="4"/>
  <c r="H13" i="4"/>
  <c r="G13" i="4"/>
  <c r="F13" i="4"/>
  <c r="E13" i="4"/>
  <c r="D13" i="4"/>
  <c r="C13" i="4"/>
  <c r="L11" i="4"/>
  <c r="L10" i="4"/>
  <c r="L9" i="4"/>
  <c r="L8" i="4" s="1"/>
  <c r="K8" i="4"/>
  <c r="J8" i="4"/>
  <c r="I8" i="4"/>
  <c r="I15" i="4" s="1"/>
  <c r="H8" i="4"/>
  <c r="G8" i="4"/>
  <c r="F8" i="4"/>
  <c r="E8" i="4"/>
  <c r="E15" i="4" s="1"/>
  <c r="D8" i="4"/>
  <c r="C8" i="4"/>
  <c r="C15" i="4" s="1"/>
  <c r="L8" i="5" l="1"/>
  <c r="L15" i="5" s="1"/>
  <c r="L60" i="5"/>
  <c r="E46" i="5"/>
  <c r="E87" i="5" s="1"/>
  <c r="E89" i="5" s="1"/>
  <c r="E91" i="5" s="1"/>
  <c r="E92" i="5" s="1"/>
  <c r="F17" i="5"/>
  <c r="F87" i="5" s="1"/>
  <c r="F89" i="5" s="1"/>
  <c r="F91" i="5" s="1"/>
  <c r="L18" i="5"/>
  <c r="I17" i="5"/>
  <c r="I87" i="5" s="1"/>
  <c r="I89" i="5" s="1"/>
  <c r="I91" i="5" s="1"/>
  <c r="I92" i="5" s="1"/>
  <c r="G15" i="5"/>
  <c r="J17" i="5"/>
  <c r="D15" i="5"/>
  <c r="H17" i="5"/>
  <c r="E15" i="5"/>
  <c r="L31" i="5"/>
  <c r="L17" i="5" s="1"/>
  <c r="F15" i="5"/>
  <c r="F92" i="5" s="1"/>
  <c r="C46" i="5"/>
  <c r="C87" i="5" s="1"/>
  <c r="C89" i="5" s="1"/>
  <c r="C91" i="5" s="1"/>
  <c r="K46" i="5"/>
  <c r="K87" i="5" s="1"/>
  <c r="K89" i="5" s="1"/>
  <c r="K91" i="5" s="1"/>
  <c r="K92" i="5" s="1"/>
  <c r="L88" i="5"/>
  <c r="H15" i="5"/>
  <c r="L47" i="5"/>
  <c r="J46" i="5"/>
  <c r="I86" i="4"/>
  <c r="I88" i="4" s="1"/>
  <c r="I90" i="4" s="1"/>
  <c r="C17" i="4"/>
  <c r="K17" i="4"/>
  <c r="L15" i="4"/>
  <c r="D15" i="4"/>
  <c r="F15" i="4"/>
  <c r="G15" i="4"/>
  <c r="F17" i="4"/>
  <c r="F86" i="4" s="1"/>
  <c r="F88" i="4" s="1"/>
  <c r="F90" i="4" s="1"/>
  <c r="L31" i="4"/>
  <c r="L17" i="4" s="1"/>
  <c r="H15" i="4"/>
  <c r="E17" i="4"/>
  <c r="E46" i="4"/>
  <c r="L47" i="4"/>
  <c r="J15" i="4"/>
  <c r="K15" i="4"/>
  <c r="G46" i="4"/>
  <c r="G86" i="4" s="1"/>
  <c r="G88" i="4" s="1"/>
  <c r="G90" i="4" s="1"/>
  <c r="C46" i="4"/>
  <c r="C86" i="4" s="1"/>
  <c r="C88" i="4" s="1"/>
  <c r="C90" i="4" s="1"/>
  <c r="K46" i="4"/>
  <c r="L74" i="4"/>
  <c r="H87" i="5"/>
  <c r="H89" i="5" s="1"/>
  <c r="H91" i="5" s="1"/>
  <c r="H92" i="5" s="1"/>
  <c r="G87" i="5"/>
  <c r="G89" i="5" s="1"/>
  <c r="G91" i="5" s="1"/>
  <c r="L74" i="5"/>
  <c r="L46" i="5" s="1"/>
  <c r="L90" i="5"/>
  <c r="D74" i="5"/>
  <c r="D46" i="5" s="1"/>
  <c r="D87" i="5" s="1"/>
  <c r="D89" i="5" s="1"/>
  <c r="D91" i="5" s="1"/>
  <c r="D92" i="5" s="1"/>
  <c r="L60" i="4"/>
  <c r="J87" i="5" l="1"/>
  <c r="J89" i="5" s="1"/>
  <c r="J91" i="5" s="1"/>
  <c r="J92" i="5" s="1"/>
  <c r="G92" i="5"/>
  <c r="L87" i="5"/>
  <c r="L89" i="5" s="1"/>
  <c r="L91" i="5" s="1"/>
  <c r="L92" i="5" s="1"/>
  <c r="K86" i="4"/>
  <c r="K88" i="4" s="1"/>
  <c r="K90" i="4" s="1"/>
  <c r="E86" i="4"/>
  <c r="E88" i="4" s="1"/>
  <c r="E90" i="4" s="1"/>
  <c r="L46" i="4"/>
  <c r="L86" i="4" s="1"/>
  <c r="L88" i="4" s="1"/>
  <c r="L90" i="4" s="1"/>
  <c r="L91" i="4" s="1"/>
  <c r="J88" i="3"/>
  <c r="G88" i="3"/>
  <c r="I88" i="3" s="1"/>
  <c r="K88" i="3" s="1"/>
  <c r="M88" i="3" s="1"/>
  <c r="O88" i="3" s="1"/>
  <c r="E88" i="3"/>
  <c r="E86" i="3"/>
  <c r="G86" i="3" s="1"/>
  <c r="I86" i="3" s="1"/>
  <c r="K86" i="3" s="1"/>
  <c r="M86" i="3" s="1"/>
  <c r="O86" i="3" s="1"/>
  <c r="G84" i="3"/>
  <c r="I84" i="3" s="1"/>
  <c r="K84" i="3" s="1"/>
  <c r="M84" i="3" s="1"/>
  <c r="O84" i="3" s="1"/>
  <c r="E83" i="3"/>
  <c r="G83" i="3" s="1"/>
  <c r="I83" i="3" s="1"/>
  <c r="K83" i="3" s="1"/>
  <c r="M83" i="3" s="1"/>
  <c r="O83" i="3" s="1"/>
  <c r="E82" i="3"/>
  <c r="G82" i="3" s="1"/>
  <c r="I82" i="3" s="1"/>
  <c r="K82" i="3" s="1"/>
  <c r="M82" i="3" s="1"/>
  <c r="O82" i="3" s="1"/>
  <c r="E81" i="3"/>
  <c r="G81" i="3" s="1"/>
  <c r="I81" i="3" s="1"/>
  <c r="K81" i="3" s="1"/>
  <c r="M81" i="3" s="1"/>
  <c r="O81" i="3" s="1"/>
  <c r="E80" i="3"/>
  <c r="G80" i="3" s="1"/>
  <c r="I80" i="3" s="1"/>
  <c r="K80" i="3" s="1"/>
  <c r="M80" i="3" s="1"/>
  <c r="O80" i="3" s="1"/>
  <c r="E79" i="3"/>
  <c r="G79" i="3" s="1"/>
  <c r="I79" i="3" s="1"/>
  <c r="K79" i="3" s="1"/>
  <c r="M79" i="3" s="1"/>
  <c r="O79" i="3" s="1"/>
  <c r="E78" i="3"/>
  <c r="G78" i="3" s="1"/>
  <c r="I78" i="3" s="1"/>
  <c r="K78" i="3" s="1"/>
  <c r="M78" i="3" s="1"/>
  <c r="O78" i="3" s="1"/>
  <c r="E77" i="3"/>
  <c r="G77" i="3" s="1"/>
  <c r="I77" i="3" s="1"/>
  <c r="K77" i="3" s="1"/>
  <c r="M77" i="3" s="1"/>
  <c r="O77" i="3" s="1"/>
  <c r="E76" i="3"/>
  <c r="E75" i="3"/>
  <c r="G75" i="3" s="1"/>
  <c r="N74" i="3"/>
  <c r="L74" i="3"/>
  <c r="J74" i="3"/>
  <c r="H74" i="3"/>
  <c r="F74" i="3"/>
  <c r="D74" i="3"/>
  <c r="C74" i="3"/>
  <c r="E73" i="3"/>
  <c r="G73" i="3" s="1"/>
  <c r="I73" i="3" s="1"/>
  <c r="K73" i="3" s="1"/>
  <c r="M73" i="3" s="1"/>
  <c r="O73" i="3" s="1"/>
  <c r="E72" i="3"/>
  <c r="G72" i="3" s="1"/>
  <c r="I72" i="3" s="1"/>
  <c r="K72" i="3" s="1"/>
  <c r="M72" i="3" s="1"/>
  <c r="O72" i="3" s="1"/>
  <c r="O71" i="3"/>
  <c r="E70" i="3"/>
  <c r="G70" i="3" s="1"/>
  <c r="I70" i="3" s="1"/>
  <c r="K70" i="3" s="1"/>
  <c r="M70" i="3" s="1"/>
  <c r="O70" i="3" s="1"/>
  <c r="E69" i="3"/>
  <c r="G69" i="3" s="1"/>
  <c r="I69" i="3" s="1"/>
  <c r="K69" i="3" s="1"/>
  <c r="M69" i="3" s="1"/>
  <c r="O69" i="3" s="1"/>
  <c r="E68" i="3"/>
  <c r="G68" i="3" s="1"/>
  <c r="I68" i="3" s="1"/>
  <c r="K68" i="3" s="1"/>
  <c r="M68" i="3" s="1"/>
  <c r="O68" i="3" s="1"/>
  <c r="D67" i="3"/>
  <c r="D60" i="3" s="1"/>
  <c r="E66" i="3"/>
  <c r="G66" i="3" s="1"/>
  <c r="I66" i="3" s="1"/>
  <c r="K66" i="3" s="1"/>
  <c r="M66" i="3" s="1"/>
  <c r="O66" i="3" s="1"/>
  <c r="E65" i="3"/>
  <c r="G65" i="3" s="1"/>
  <c r="I65" i="3" s="1"/>
  <c r="K65" i="3" s="1"/>
  <c r="M65" i="3" s="1"/>
  <c r="O65" i="3" s="1"/>
  <c r="E64" i="3"/>
  <c r="G64" i="3" s="1"/>
  <c r="I64" i="3" s="1"/>
  <c r="K64" i="3" s="1"/>
  <c r="M64" i="3" s="1"/>
  <c r="O64" i="3" s="1"/>
  <c r="O63" i="3"/>
  <c r="E62" i="3"/>
  <c r="G62" i="3" s="1"/>
  <c r="E61" i="3"/>
  <c r="G61" i="3" s="1"/>
  <c r="I61" i="3" s="1"/>
  <c r="N60" i="3"/>
  <c r="L60" i="3"/>
  <c r="J60" i="3"/>
  <c r="H60" i="3"/>
  <c r="F60" i="3"/>
  <c r="C60" i="3"/>
  <c r="I59" i="3"/>
  <c r="G59" i="3"/>
  <c r="E58" i="3"/>
  <c r="G58" i="3" s="1"/>
  <c r="I58" i="3" s="1"/>
  <c r="K58" i="3" s="1"/>
  <c r="M58" i="3" s="1"/>
  <c r="O58" i="3" s="1"/>
  <c r="E57" i="3"/>
  <c r="G57" i="3" s="1"/>
  <c r="I57" i="3" s="1"/>
  <c r="K57" i="3" s="1"/>
  <c r="M57" i="3" s="1"/>
  <c r="O57" i="3" s="1"/>
  <c r="E56" i="3"/>
  <c r="G56" i="3" s="1"/>
  <c r="I56" i="3" s="1"/>
  <c r="K56" i="3" s="1"/>
  <c r="M56" i="3" s="1"/>
  <c r="O56" i="3" s="1"/>
  <c r="E55" i="3"/>
  <c r="G55" i="3" s="1"/>
  <c r="I55" i="3" s="1"/>
  <c r="K55" i="3" s="1"/>
  <c r="M55" i="3" s="1"/>
  <c r="O55" i="3" s="1"/>
  <c r="E54" i="3"/>
  <c r="G54" i="3" s="1"/>
  <c r="I54" i="3" s="1"/>
  <c r="K54" i="3" s="1"/>
  <c r="M54" i="3" s="1"/>
  <c r="O54" i="3" s="1"/>
  <c r="E53" i="3"/>
  <c r="G53" i="3" s="1"/>
  <c r="I53" i="3" s="1"/>
  <c r="K53" i="3" s="1"/>
  <c r="M53" i="3" s="1"/>
  <c r="O53" i="3" s="1"/>
  <c r="E52" i="3"/>
  <c r="G52" i="3" s="1"/>
  <c r="I52" i="3" s="1"/>
  <c r="K52" i="3" s="1"/>
  <c r="M52" i="3" s="1"/>
  <c r="O52" i="3" s="1"/>
  <c r="E51" i="3"/>
  <c r="G51" i="3" s="1"/>
  <c r="I51" i="3" s="1"/>
  <c r="K51" i="3" s="1"/>
  <c r="M51" i="3" s="1"/>
  <c r="O51" i="3" s="1"/>
  <c r="E50" i="3"/>
  <c r="G50" i="3" s="1"/>
  <c r="I50" i="3" s="1"/>
  <c r="K50" i="3" s="1"/>
  <c r="M50" i="3" s="1"/>
  <c r="O50" i="3" s="1"/>
  <c r="E49" i="3"/>
  <c r="G49" i="3" s="1"/>
  <c r="I49" i="3" s="1"/>
  <c r="K49" i="3" s="1"/>
  <c r="M49" i="3" s="1"/>
  <c r="O49" i="3" s="1"/>
  <c r="D48" i="3"/>
  <c r="E48" i="3" s="1"/>
  <c r="G48" i="3" s="1"/>
  <c r="N47" i="3"/>
  <c r="L47" i="3"/>
  <c r="J47" i="3"/>
  <c r="H47" i="3"/>
  <c r="F47" i="3"/>
  <c r="C47" i="3"/>
  <c r="C46" i="3" s="1"/>
  <c r="E45" i="3"/>
  <c r="G45" i="3" s="1"/>
  <c r="I45" i="3" s="1"/>
  <c r="K45" i="3" s="1"/>
  <c r="M45" i="3" s="1"/>
  <c r="O45" i="3" s="1"/>
  <c r="E44" i="3"/>
  <c r="G44" i="3" s="1"/>
  <c r="I44" i="3" s="1"/>
  <c r="K44" i="3" s="1"/>
  <c r="M44" i="3" s="1"/>
  <c r="O44" i="3" s="1"/>
  <c r="E43" i="3"/>
  <c r="G43" i="3" s="1"/>
  <c r="I43" i="3" s="1"/>
  <c r="K43" i="3" s="1"/>
  <c r="M43" i="3" s="1"/>
  <c r="O43" i="3" s="1"/>
  <c r="E42" i="3"/>
  <c r="G42" i="3" s="1"/>
  <c r="I42" i="3" s="1"/>
  <c r="K42" i="3" s="1"/>
  <c r="M42" i="3" s="1"/>
  <c r="O42" i="3" s="1"/>
  <c r="O41" i="3"/>
  <c r="E40" i="3"/>
  <c r="G40" i="3" s="1"/>
  <c r="I40" i="3" s="1"/>
  <c r="K40" i="3" s="1"/>
  <c r="M40" i="3" s="1"/>
  <c r="O40" i="3" s="1"/>
  <c r="E39" i="3"/>
  <c r="G39" i="3" s="1"/>
  <c r="I39" i="3" s="1"/>
  <c r="K39" i="3" s="1"/>
  <c r="M39" i="3" s="1"/>
  <c r="O39" i="3" s="1"/>
  <c r="E38" i="3"/>
  <c r="G38" i="3" s="1"/>
  <c r="I38" i="3" s="1"/>
  <c r="K38" i="3" s="1"/>
  <c r="M38" i="3" s="1"/>
  <c r="O38" i="3" s="1"/>
  <c r="E37" i="3"/>
  <c r="G37" i="3" s="1"/>
  <c r="I37" i="3" s="1"/>
  <c r="K37" i="3" s="1"/>
  <c r="M37" i="3" s="1"/>
  <c r="O37" i="3" s="1"/>
  <c r="E36" i="3"/>
  <c r="G36" i="3" s="1"/>
  <c r="I36" i="3" s="1"/>
  <c r="K36" i="3" s="1"/>
  <c r="M36" i="3" s="1"/>
  <c r="O36" i="3" s="1"/>
  <c r="E35" i="3"/>
  <c r="G35" i="3" s="1"/>
  <c r="I35" i="3" s="1"/>
  <c r="K35" i="3" s="1"/>
  <c r="M35" i="3" s="1"/>
  <c r="O35" i="3" s="1"/>
  <c r="E34" i="3"/>
  <c r="G34" i="3" s="1"/>
  <c r="I34" i="3" s="1"/>
  <c r="K34" i="3" s="1"/>
  <c r="M34" i="3" s="1"/>
  <c r="O34" i="3" s="1"/>
  <c r="E33" i="3"/>
  <c r="G33" i="3" s="1"/>
  <c r="I33" i="3" s="1"/>
  <c r="K33" i="3" s="1"/>
  <c r="M33" i="3" s="1"/>
  <c r="O33" i="3" s="1"/>
  <c r="E32" i="3"/>
  <c r="G32" i="3" s="1"/>
  <c r="N31" i="3"/>
  <c r="L31" i="3"/>
  <c r="J31" i="3"/>
  <c r="H31" i="3"/>
  <c r="F31" i="3"/>
  <c r="D31" i="3"/>
  <c r="C31" i="3"/>
  <c r="E30" i="3"/>
  <c r="G30" i="3" s="1"/>
  <c r="I30" i="3" s="1"/>
  <c r="K30" i="3" s="1"/>
  <c r="M30" i="3" s="1"/>
  <c r="O30" i="3" s="1"/>
  <c r="E29" i="3"/>
  <c r="G29" i="3" s="1"/>
  <c r="I29" i="3" s="1"/>
  <c r="K29" i="3" s="1"/>
  <c r="M29" i="3" s="1"/>
  <c r="O29" i="3" s="1"/>
  <c r="E28" i="3"/>
  <c r="G28" i="3" s="1"/>
  <c r="I28" i="3" s="1"/>
  <c r="K28" i="3" s="1"/>
  <c r="M28" i="3" s="1"/>
  <c r="O28" i="3" s="1"/>
  <c r="E27" i="3"/>
  <c r="G27" i="3" s="1"/>
  <c r="I27" i="3" s="1"/>
  <c r="K27" i="3" s="1"/>
  <c r="M27" i="3" s="1"/>
  <c r="O27" i="3" s="1"/>
  <c r="O26" i="3"/>
  <c r="E25" i="3"/>
  <c r="G25" i="3" s="1"/>
  <c r="I25" i="3" s="1"/>
  <c r="K25" i="3" s="1"/>
  <c r="M25" i="3" s="1"/>
  <c r="O25" i="3" s="1"/>
  <c r="E24" i="3"/>
  <c r="G24" i="3" s="1"/>
  <c r="I24" i="3" s="1"/>
  <c r="K24" i="3" s="1"/>
  <c r="M24" i="3" s="1"/>
  <c r="O24" i="3" s="1"/>
  <c r="E23" i="3"/>
  <c r="G23" i="3" s="1"/>
  <c r="I23" i="3" s="1"/>
  <c r="K23" i="3" s="1"/>
  <c r="M23" i="3" s="1"/>
  <c r="O23" i="3" s="1"/>
  <c r="E22" i="3"/>
  <c r="G22" i="3" s="1"/>
  <c r="I22" i="3" s="1"/>
  <c r="K22" i="3" s="1"/>
  <c r="M22" i="3" s="1"/>
  <c r="O22" i="3" s="1"/>
  <c r="E21" i="3"/>
  <c r="G21" i="3" s="1"/>
  <c r="I21" i="3" s="1"/>
  <c r="K21" i="3" s="1"/>
  <c r="M21" i="3" s="1"/>
  <c r="O21" i="3" s="1"/>
  <c r="E20" i="3"/>
  <c r="G20" i="3" s="1"/>
  <c r="I20" i="3" s="1"/>
  <c r="K20" i="3" s="1"/>
  <c r="M20" i="3" s="1"/>
  <c r="O20" i="3" s="1"/>
  <c r="E19" i="3"/>
  <c r="G19" i="3" s="1"/>
  <c r="N18" i="3"/>
  <c r="L18" i="3"/>
  <c r="J18" i="3"/>
  <c r="J17" i="3" s="1"/>
  <c r="H18" i="3"/>
  <c r="H17" i="3" s="1"/>
  <c r="F18" i="3"/>
  <c r="D18" i="3"/>
  <c r="C18" i="3"/>
  <c r="C17" i="3" s="1"/>
  <c r="E14" i="3"/>
  <c r="E13" i="3" s="1"/>
  <c r="N13" i="3"/>
  <c r="L13" i="3"/>
  <c r="J13" i="3"/>
  <c r="H13" i="3"/>
  <c r="F13" i="3"/>
  <c r="D13" i="3"/>
  <c r="C13" i="3"/>
  <c r="E11" i="3"/>
  <c r="G11" i="3" s="1"/>
  <c r="I11" i="3" s="1"/>
  <c r="K11" i="3" s="1"/>
  <c r="M11" i="3" s="1"/>
  <c r="O11" i="3" s="1"/>
  <c r="E10" i="3"/>
  <c r="E9" i="3"/>
  <c r="G9" i="3" s="1"/>
  <c r="N8" i="3"/>
  <c r="N15" i="3" s="1"/>
  <c r="L8" i="3"/>
  <c r="J8" i="3"/>
  <c r="H8" i="3"/>
  <c r="F8" i="3"/>
  <c r="F15" i="3" s="1"/>
  <c r="D8" i="3"/>
  <c r="C8" i="3"/>
  <c r="E89" i="2"/>
  <c r="G89" i="2" s="1"/>
  <c r="I89" i="2" s="1"/>
  <c r="K89" i="2" s="1"/>
  <c r="J87" i="2"/>
  <c r="E87" i="2"/>
  <c r="G87" i="2" s="1"/>
  <c r="I87" i="2" s="1"/>
  <c r="K87" i="2" s="1"/>
  <c r="E85" i="2"/>
  <c r="F85" i="2" s="1"/>
  <c r="G85" i="2" s="1"/>
  <c r="K85" i="2" s="1"/>
  <c r="E84" i="2"/>
  <c r="G84" i="2" s="1"/>
  <c r="I84" i="2" s="1"/>
  <c r="K84" i="2" s="1"/>
  <c r="E83" i="2"/>
  <c r="G83" i="2" s="1"/>
  <c r="I83" i="2" s="1"/>
  <c r="K83" i="2" s="1"/>
  <c r="E81" i="2"/>
  <c r="G81" i="2" s="1"/>
  <c r="I81" i="2" s="1"/>
  <c r="K81" i="2" s="1"/>
  <c r="E80" i="2"/>
  <c r="G80" i="2" s="1"/>
  <c r="I80" i="2" s="1"/>
  <c r="K80" i="2" s="1"/>
  <c r="E79" i="2"/>
  <c r="G79" i="2" s="1"/>
  <c r="I79" i="2" s="1"/>
  <c r="K79" i="2" s="1"/>
  <c r="E78" i="2"/>
  <c r="G78" i="2" s="1"/>
  <c r="I78" i="2" s="1"/>
  <c r="K78" i="2" s="1"/>
  <c r="E77" i="2"/>
  <c r="G77" i="2" s="1"/>
  <c r="I77" i="2" s="1"/>
  <c r="K77" i="2" s="1"/>
  <c r="E76" i="2"/>
  <c r="G76" i="2" s="1"/>
  <c r="I76" i="2" s="1"/>
  <c r="K76" i="2" s="1"/>
  <c r="E75" i="2"/>
  <c r="E74" i="2" s="1"/>
  <c r="J74" i="2"/>
  <c r="H74" i="2"/>
  <c r="F74" i="2"/>
  <c r="D74" i="2"/>
  <c r="C74" i="2"/>
  <c r="E73" i="2"/>
  <c r="G73" i="2" s="1"/>
  <c r="I73" i="2" s="1"/>
  <c r="K73" i="2" s="1"/>
  <c r="E72" i="2"/>
  <c r="G72" i="2" s="1"/>
  <c r="I72" i="2" s="1"/>
  <c r="K72" i="2" s="1"/>
  <c r="E70" i="2"/>
  <c r="G70" i="2" s="1"/>
  <c r="I70" i="2" s="1"/>
  <c r="K70" i="2" s="1"/>
  <c r="E69" i="2"/>
  <c r="G69" i="2" s="1"/>
  <c r="I69" i="2" s="1"/>
  <c r="K69" i="2" s="1"/>
  <c r="E68" i="2"/>
  <c r="G68" i="2" s="1"/>
  <c r="I68" i="2" s="1"/>
  <c r="K68" i="2" s="1"/>
  <c r="E67" i="2"/>
  <c r="G67" i="2" s="1"/>
  <c r="I67" i="2" s="1"/>
  <c r="K67" i="2" s="1"/>
  <c r="E66" i="2"/>
  <c r="G66" i="2" s="1"/>
  <c r="I66" i="2" s="1"/>
  <c r="K66" i="2" s="1"/>
  <c r="E65" i="2"/>
  <c r="G65" i="2" s="1"/>
  <c r="I65" i="2" s="1"/>
  <c r="K65" i="2" s="1"/>
  <c r="E64" i="2"/>
  <c r="G64" i="2" s="1"/>
  <c r="I64" i="2" s="1"/>
  <c r="K64" i="2" s="1"/>
  <c r="E62" i="2"/>
  <c r="G62" i="2" s="1"/>
  <c r="I62" i="2" s="1"/>
  <c r="K62" i="2" s="1"/>
  <c r="G61" i="2"/>
  <c r="E61" i="2"/>
  <c r="J60" i="2"/>
  <c r="H60" i="2"/>
  <c r="F60" i="2"/>
  <c r="D60" i="2"/>
  <c r="C60" i="2"/>
  <c r="G58" i="2"/>
  <c r="I58" i="2" s="1"/>
  <c r="K58" i="2" s="1"/>
  <c r="E58" i="2"/>
  <c r="E57" i="2"/>
  <c r="G57" i="2" s="1"/>
  <c r="I57" i="2" s="1"/>
  <c r="K57" i="2" s="1"/>
  <c r="E56" i="2"/>
  <c r="G56" i="2" s="1"/>
  <c r="I56" i="2" s="1"/>
  <c r="K56" i="2" s="1"/>
  <c r="G55" i="2"/>
  <c r="I55" i="2" s="1"/>
  <c r="K55" i="2" s="1"/>
  <c r="E55" i="2"/>
  <c r="E54" i="2"/>
  <c r="G54" i="2" s="1"/>
  <c r="I54" i="2" s="1"/>
  <c r="K54" i="2" s="1"/>
  <c r="E53" i="2"/>
  <c r="G53" i="2" s="1"/>
  <c r="I53" i="2" s="1"/>
  <c r="K53" i="2" s="1"/>
  <c r="E52" i="2"/>
  <c r="G52" i="2" s="1"/>
  <c r="I52" i="2" s="1"/>
  <c r="K52" i="2" s="1"/>
  <c r="E51" i="2"/>
  <c r="G51" i="2" s="1"/>
  <c r="I51" i="2" s="1"/>
  <c r="K51" i="2" s="1"/>
  <c r="G50" i="2"/>
  <c r="I50" i="2" s="1"/>
  <c r="K50" i="2" s="1"/>
  <c r="E50" i="2"/>
  <c r="G49" i="2"/>
  <c r="I49" i="2" s="1"/>
  <c r="K49" i="2" s="1"/>
  <c r="E49" i="2"/>
  <c r="E47" i="2" s="1"/>
  <c r="G48" i="2"/>
  <c r="E48" i="2"/>
  <c r="J47" i="2"/>
  <c r="J46" i="2" s="1"/>
  <c r="H47" i="2"/>
  <c r="F47" i="2"/>
  <c r="D47" i="2"/>
  <c r="D46" i="2" s="1"/>
  <c r="C47" i="2"/>
  <c r="F46" i="2"/>
  <c r="E45" i="2"/>
  <c r="G45" i="2" s="1"/>
  <c r="I45" i="2" s="1"/>
  <c r="K45" i="2" s="1"/>
  <c r="E44" i="2"/>
  <c r="G44" i="2" s="1"/>
  <c r="I44" i="2" s="1"/>
  <c r="K44" i="2" s="1"/>
  <c r="E43" i="2"/>
  <c r="G43" i="2" s="1"/>
  <c r="I43" i="2" s="1"/>
  <c r="K43" i="2" s="1"/>
  <c r="E42" i="2"/>
  <c r="G42" i="2" s="1"/>
  <c r="I42" i="2" s="1"/>
  <c r="K42" i="2" s="1"/>
  <c r="E40" i="2"/>
  <c r="G40" i="2" s="1"/>
  <c r="I40" i="2" s="1"/>
  <c r="K40" i="2" s="1"/>
  <c r="E39" i="2"/>
  <c r="G39" i="2" s="1"/>
  <c r="I39" i="2" s="1"/>
  <c r="K39" i="2" s="1"/>
  <c r="E38" i="2"/>
  <c r="G38" i="2" s="1"/>
  <c r="I38" i="2" s="1"/>
  <c r="K38" i="2" s="1"/>
  <c r="E37" i="2"/>
  <c r="G37" i="2" s="1"/>
  <c r="I37" i="2" s="1"/>
  <c r="K37" i="2" s="1"/>
  <c r="E36" i="2"/>
  <c r="G36" i="2" s="1"/>
  <c r="I36" i="2" s="1"/>
  <c r="K36" i="2" s="1"/>
  <c r="E35" i="2"/>
  <c r="G35" i="2" s="1"/>
  <c r="I35" i="2" s="1"/>
  <c r="K35" i="2" s="1"/>
  <c r="E34" i="2"/>
  <c r="G34" i="2" s="1"/>
  <c r="I34" i="2" s="1"/>
  <c r="K34" i="2" s="1"/>
  <c r="E33" i="2"/>
  <c r="G33" i="2" s="1"/>
  <c r="I33" i="2" s="1"/>
  <c r="K33" i="2" s="1"/>
  <c r="E32" i="2"/>
  <c r="G32" i="2" s="1"/>
  <c r="J31" i="2"/>
  <c r="J17" i="2" s="1"/>
  <c r="J86" i="2" s="1"/>
  <c r="J88" i="2" s="1"/>
  <c r="J90" i="2" s="1"/>
  <c r="H31" i="2"/>
  <c r="F31" i="2"/>
  <c r="D31" i="2"/>
  <c r="C31" i="2"/>
  <c r="C17" i="2" s="1"/>
  <c r="G30" i="2"/>
  <c r="I30" i="2" s="1"/>
  <c r="K30" i="2" s="1"/>
  <c r="E30" i="2"/>
  <c r="E29" i="2"/>
  <c r="G29" i="2" s="1"/>
  <c r="I29" i="2" s="1"/>
  <c r="K29" i="2" s="1"/>
  <c r="G28" i="2"/>
  <c r="I28" i="2" s="1"/>
  <c r="K28" i="2" s="1"/>
  <c r="E28" i="2"/>
  <c r="E27" i="2"/>
  <c r="G27" i="2" s="1"/>
  <c r="I27" i="2" s="1"/>
  <c r="K27" i="2" s="1"/>
  <c r="E25" i="2"/>
  <c r="G25" i="2" s="1"/>
  <c r="I25" i="2" s="1"/>
  <c r="K25" i="2" s="1"/>
  <c r="E24" i="2"/>
  <c r="G24" i="2" s="1"/>
  <c r="I24" i="2" s="1"/>
  <c r="K24" i="2" s="1"/>
  <c r="E23" i="2"/>
  <c r="G23" i="2" s="1"/>
  <c r="I23" i="2" s="1"/>
  <c r="K23" i="2" s="1"/>
  <c r="E22" i="2"/>
  <c r="G22" i="2" s="1"/>
  <c r="I22" i="2" s="1"/>
  <c r="K22" i="2" s="1"/>
  <c r="E21" i="2"/>
  <c r="G21" i="2" s="1"/>
  <c r="I21" i="2" s="1"/>
  <c r="K21" i="2" s="1"/>
  <c r="E20" i="2"/>
  <c r="G20" i="2" s="1"/>
  <c r="I20" i="2" s="1"/>
  <c r="K20" i="2" s="1"/>
  <c r="E19" i="2"/>
  <c r="G19" i="2" s="1"/>
  <c r="J18" i="2"/>
  <c r="H18" i="2"/>
  <c r="H17" i="2" s="1"/>
  <c r="F18" i="2"/>
  <c r="F17" i="2" s="1"/>
  <c r="F86" i="2" s="1"/>
  <c r="F88" i="2" s="1"/>
  <c r="F90" i="2" s="1"/>
  <c r="D18" i="2"/>
  <c r="C18" i="2"/>
  <c r="E14" i="2"/>
  <c r="G14" i="2" s="1"/>
  <c r="J13" i="2"/>
  <c r="H13" i="2"/>
  <c r="F13" i="2"/>
  <c r="D13" i="2"/>
  <c r="C13" i="2"/>
  <c r="E11" i="2"/>
  <c r="G11" i="2" s="1"/>
  <c r="I11" i="2" s="1"/>
  <c r="K11" i="2" s="1"/>
  <c r="E10" i="2"/>
  <c r="G10" i="2" s="1"/>
  <c r="I10" i="2" s="1"/>
  <c r="K10" i="2" s="1"/>
  <c r="E9" i="2"/>
  <c r="J8" i="2"/>
  <c r="J15" i="2" s="1"/>
  <c r="H8" i="2"/>
  <c r="F8" i="2"/>
  <c r="F15" i="2" s="1"/>
  <c r="D8" i="2"/>
  <c r="D15" i="2" s="1"/>
  <c r="C8" i="2"/>
  <c r="C15" i="2" s="1"/>
  <c r="I86" i="1"/>
  <c r="K86" i="1" s="1"/>
  <c r="M86" i="1" s="1"/>
  <c r="O86" i="1" s="1"/>
  <c r="Q86" i="1" s="1"/>
  <c r="G84" i="1"/>
  <c r="I84" i="1" s="1"/>
  <c r="I83" i="1"/>
  <c r="K83" i="1" s="1"/>
  <c r="M83" i="1" s="1"/>
  <c r="O83" i="1" s="1"/>
  <c r="Q83" i="1" s="1"/>
  <c r="G83" i="1"/>
  <c r="I82" i="1"/>
  <c r="K82" i="1" s="1"/>
  <c r="M82" i="1" s="1"/>
  <c r="O82" i="1" s="1"/>
  <c r="Q82" i="1" s="1"/>
  <c r="G81" i="1"/>
  <c r="I81" i="1" s="1"/>
  <c r="K81" i="1" s="1"/>
  <c r="M81" i="1" s="1"/>
  <c r="O81" i="1" s="1"/>
  <c r="Q81" i="1" s="1"/>
  <c r="G80" i="1"/>
  <c r="I80" i="1" s="1"/>
  <c r="K80" i="1" s="1"/>
  <c r="M80" i="1" s="1"/>
  <c r="O80" i="1" s="1"/>
  <c r="Q80" i="1" s="1"/>
  <c r="G79" i="1"/>
  <c r="I79" i="1" s="1"/>
  <c r="K79" i="1" s="1"/>
  <c r="M79" i="1" s="1"/>
  <c r="O79" i="1" s="1"/>
  <c r="Q79" i="1" s="1"/>
  <c r="G78" i="1"/>
  <c r="I78" i="1" s="1"/>
  <c r="K78" i="1" s="1"/>
  <c r="M78" i="1" s="1"/>
  <c r="O78" i="1" s="1"/>
  <c r="Q78" i="1" s="1"/>
  <c r="G77" i="1"/>
  <c r="I77" i="1" s="1"/>
  <c r="K77" i="1" s="1"/>
  <c r="M77" i="1" s="1"/>
  <c r="O77" i="1" s="1"/>
  <c r="Q77" i="1" s="1"/>
  <c r="G76" i="1"/>
  <c r="I76" i="1" s="1"/>
  <c r="K76" i="1" s="1"/>
  <c r="M76" i="1" s="1"/>
  <c r="O76" i="1" s="1"/>
  <c r="Q76" i="1" s="1"/>
  <c r="G75" i="1"/>
  <c r="I75" i="1" s="1"/>
  <c r="K75" i="1" s="1"/>
  <c r="M75" i="1" s="1"/>
  <c r="O75" i="1" s="1"/>
  <c r="Q75" i="1" s="1"/>
  <c r="G74" i="1"/>
  <c r="I74" i="1" s="1"/>
  <c r="K74" i="1" s="1"/>
  <c r="M74" i="1" s="1"/>
  <c r="O74" i="1" s="1"/>
  <c r="Q74" i="1" s="1"/>
  <c r="G73" i="1"/>
  <c r="I73" i="1" s="1"/>
  <c r="P72" i="1"/>
  <c r="N72" i="1"/>
  <c r="L72" i="1"/>
  <c r="J72" i="1"/>
  <c r="H72" i="1"/>
  <c r="E72" i="1"/>
  <c r="D72" i="1"/>
  <c r="C72" i="1"/>
  <c r="P71" i="1"/>
  <c r="G71" i="1"/>
  <c r="I71" i="1" s="1"/>
  <c r="K71" i="1" s="1"/>
  <c r="M71" i="1" s="1"/>
  <c r="O71" i="1" s="1"/>
  <c r="Q71" i="1" s="1"/>
  <c r="P70" i="1"/>
  <c r="G70" i="1"/>
  <c r="I70" i="1" s="1"/>
  <c r="K70" i="1" s="1"/>
  <c r="M70" i="1" s="1"/>
  <c r="O70" i="1" s="1"/>
  <c r="Q70" i="1" s="1"/>
  <c r="G69" i="1"/>
  <c r="I69" i="1" s="1"/>
  <c r="K69" i="1" s="1"/>
  <c r="M69" i="1" s="1"/>
  <c r="O69" i="1" s="1"/>
  <c r="Q69" i="1" s="1"/>
  <c r="G68" i="1"/>
  <c r="I68" i="1" s="1"/>
  <c r="K68" i="1" s="1"/>
  <c r="M68" i="1" s="1"/>
  <c r="O68" i="1" s="1"/>
  <c r="Q68" i="1" s="1"/>
  <c r="G67" i="1"/>
  <c r="I67" i="1" s="1"/>
  <c r="K67" i="1" s="1"/>
  <c r="M67" i="1" s="1"/>
  <c r="O67" i="1" s="1"/>
  <c r="Q67" i="1" s="1"/>
  <c r="G66" i="1"/>
  <c r="I66" i="1" s="1"/>
  <c r="K66" i="1" s="1"/>
  <c r="M66" i="1" s="1"/>
  <c r="O66" i="1" s="1"/>
  <c r="Q66" i="1" s="1"/>
  <c r="G65" i="1"/>
  <c r="I65" i="1" s="1"/>
  <c r="K65" i="1" s="1"/>
  <c r="M65" i="1" s="1"/>
  <c r="O65" i="1" s="1"/>
  <c r="Q65" i="1" s="1"/>
  <c r="G64" i="1"/>
  <c r="I64" i="1" s="1"/>
  <c r="K64" i="1" s="1"/>
  <c r="M64" i="1" s="1"/>
  <c r="O64" i="1" s="1"/>
  <c r="Q64" i="1" s="1"/>
  <c r="G63" i="1"/>
  <c r="I63" i="1" s="1"/>
  <c r="K63" i="1" s="1"/>
  <c r="M63" i="1" s="1"/>
  <c r="O63" i="1" s="1"/>
  <c r="Q63" i="1" s="1"/>
  <c r="G62" i="1"/>
  <c r="I62" i="1" s="1"/>
  <c r="K62" i="1" s="1"/>
  <c r="M62" i="1" s="1"/>
  <c r="O62" i="1" s="1"/>
  <c r="Q62" i="1" s="1"/>
  <c r="G61" i="1"/>
  <c r="I61" i="1" s="1"/>
  <c r="P60" i="1"/>
  <c r="P58" i="1" s="1"/>
  <c r="G60" i="1"/>
  <c r="I60" i="1" s="1"/>
  <c r="K60" i="1" s="1"/>
  <c r="M60" i="1" s="1"/>
  <c r="O60" i="1" s="1"/>
  <c r="Q60" i="1" s="1"/>
  <c r="G59" i="1"/>
  <c r="G58" i="1" s="1"/>
  <c r="N58" i="1"/>
  <c r="L58" i="1"/>
  <c r="J58" i="1"/>
  <c r="H58" i="1"/>
  <c r="H44" i="1" s="1"/>
  <c r="F58" i="1"/>
  <c r="E58" i="1"/>
  <c r="D58" i="1"/>
  <c r="C58" i="1"/>
  <c r="J57" i="1"/>
  <c r="I57" i="1"/>
  <c r="G56" i="1"/>
  <c r="I56" i="1" s="1"/>
  <c r="K56" i="1" s="1"/>
  <c r="M56" i="1" s="1"/>
  <c r="O56" i="1" s="1"/>
  <c r="Q56" i="1" s="1"/>
  <c r="G55" i="1"/>
  <c r="I55" i="1" s="1"/>
  <c r="K55" i="1" s="1"/>
  <c r="M55" i="1" s="1"/>
  <c r="O55" i="1" s="1"/>
  <c r="Q55" i="1" s="1"/>
  <c r="P54" i="1"/>
  <c r="G54" i="1"/>
  <c r="I54" i="1" s="1"/>
  <c r="K54" i="1" s="1"/>
  <c r="M54" i="1" s="1"/>
  <c r="O54" i="1" s="1"/>
  <c r="Q54" i="1" s="1"/>
  <c r="G53" i="1"/>
  <c r="I53" i="1" s="1"/>
  <c r="K53" i="1" s="1"/>
  <c r="M53" i="1" s="1"/>
  <c r="O53" i="1" s="1"/>
  <c r="Q53" i="1" s="1"/>
  <c r="P52" i="1"/>
  <c r="G52" i="1"/>
  <c r="I52" i="1" s="1"/>
  <c r="K52" i="1" s="1"/>
  <c r="M52" i="1" s="1"/>
  <c r="O52" i="1" s="1"/>
  <c r="Q52" i="1" s="1"/>
  <c r="P51" i="1"/>
  <c r="G51" i="1"/>
  <c r="I51" i="1" s="1"/>
  <c r="K51" i="1" s="1"/>
  <c r="M51" i="1" s="1"/>
  <c r="O51" i="1" s="1"/>
  <c r="Q51" i="1" s="1"/>
  <c r="G50" i="1"/>
  <c r="I50" i="1" s="1"/>
  <c r="K50" i="1" s="1"/>
  <c r="M50" i="1" s="1"/>
  <c r="O50" i="1" s="1"/>
  <c r="Q50" i="1" s="1"/>
  <c r="G49" i="1"/>
  <c r="I49" i="1" s="1"/>
  <c r="P48" i="1"/>
  <c r="P45" i="1" s="1"/>
  <c r="G48" i="1"/>
  <c r="I48" i="1" s="1"/>
  <c r="K48" i="1" s="1"/>
  <c r="M48" i="1" s="1"/>
  <c r="O48" i="1" s="1"/>
  <c r="Q48" i="1" s="1"/>
  <c r="G47" i="1"/>
  <c r="I47" i="1" s="1"/>
  <c r="K47" i="1" s="1"/>
  <c r="M47" i="1" s="1"/>
  <c r="O47" i="1" s="1"/>
  <c r="Q47" i="1" s="1"/>
  <c r="G46" i="1"/>
  <c r="I46" i="1" s="1"/>
  <c r="K46" i="1" s="1"/>
  <c r="N45" i="1"/>
  <c r="N44" i="1" s="1"/>
  <c r="L45" i="1"/>
  <c r="J45" i="1"/>
  <c r="H45" i="1"/>
  <c r="F45" i="1"/>
  <c r="F44" i="1" s="1"/>
  <c r="E45" i="1"/>
  <c r="E44" i="1" s="1"/>
  <c r="D45" i="1"/>
  <c r="C45" i="1"/>
  <c r="J44" i="1"/>
  <c r="G43" i="1"/>
  <c r="I43" i="1" s="1"/>
  <c r="K43" i="1" s="1"/>
  <c r="M43" i="1" s="1"/>
  <c r="O43" i="1" s="1"/>
  <c r="Q43" i="1" s="1"/>
  <c r="G42" i="1"/>
  <c r="I42" i="1" s="1"/>
  <c r="K42" i="1" s="1"/>
  <c r="M42" i="1" s="1"/>
  <c r="O42" i="1" s="1"/>
  <c r="Q42" i="1" s="1"/>
  <c r="G41" i="1"/>
  <c r="I41" i="1" s="1"/>
  <c r="K41" i="1" s="1"/>
  <c r="M41" i="1" s="1"/>
  <c r="O41" i="1" s="1"/>
  <c r="Q41" i="1" s="1"/>
  <c r="G40" i="1"/>
  <c r="I40" i="1" s="1"/>
  <c r="K40" i="1" s="1"/>
  <c r="M40" i="1" s="1"/>
  <c r="O40" i="1" s="1"/>
  <c r="Q40" i="1" s="1"/>
  <c r="G39" i="1"/>
  <c r="I39" i="1" s="1"/>
  <c r="K39" i="1" s="1"/>
  <c r="M39" i="1" s="1"/>
  <c r="O39" i="1" s="1"/>
  <c r="Q39" i="1" s="1"/>
  <c r="I38" i="1"/>
  <c r="K38" i="1" s="1"/>
  <c r="M38" i="1" s="1"/>
  <c r="O38" i="1" s="1"/>
  <c r="Q38" i="1" s="1"/>
  <c r="G38" i="1"/>
  <c r="G37" i="1"/>
  <c r="I37" i="1" s="1"/>
  <c r="K37" i="1" s="1"/>
  <c r="M37" i="1" s="1"/>
  <c r="O37" i="1" s="1"/>
  <c r="Q37" i="1" s="1"/>
  <c r="G36" i="1"/>
  <c r="I36" i="1" s="1"/>
  <c r="K36" i="1" s="1"/>
  <c r="M36" i="1" s="1"/>
  <c r="O36" i="1" s="1"/>
  <c r="Q36" i="1" s="1"/>
  <c r="G35" i="1"/>
  <c r="I35" i="1" s="1"/>
  <c r="K35" i="1" s="1"/>
  <c r="M35" i="1" s="1"/>
  <c r="O35" i="1" s="1"/>
  <c r="Q35" i="1" s="1"/>
  <c r="I34" i="1"/>
  <c r="K34" i="1" s="1"/>
  <c r="M34" i="1" s="1"/>
  <c r="O34" i="1" s="1"/>
  <c r="Q34" i="1" s="1"/>
  <c r="G34" i="1"/>
  <c r="G33" i="1"/>
  <c r="I33" i="1" s="1"/>
  <c r="K33" i="1" s="1"/>
  <c r="M33" i="1" s="1"/>
  <c r="O33" i="1" s="1"/>
  <c r="Q33" i="1" s="1"/>
  <c r="G32" i="1"/>
  <c r="I32" i="1" s="1"/>
  <c r="K32" i="1" s="1"/>
  <c r="M32" i="1" s="1"/>
  <c r="O32" i="1" s="1"/>
  <c r="Q32" i="1" s="1"/>
  <c r="G31" i="1"/>
  <c r="I31" i="1" s="1"/>
  <c r="K31" i="1" s="1"/>
  <c r="M31" i="1" s="1"/>
  <c r="O31" i="1" s="1"/>
  <c r="Q31" i="1" s="1"/>
  <c r="P30" i="1"/>
  <c r="G30" i="1"/>
  <c r="P29" i="1"/>
  <c r="N29" i="1"/>
  <c r="L29" i="1"/>
  <c r="J29" i="1"/>
  <c r="H29" i="1"/>
  <c r="F29" i="1"/>
  <c r="E29" i="1"/>
  <c r="D29" i="1"/>
  <c r="C29" i="1"/>
  <c r="I28" i="1"/>
  <c r="K28" i="1" s="1"/>
  <c r="M28" i="1" s="1"/>
  <c r="O28" i="1" s="1"/>
  <c r="Q28" i="1" s="1"/>
  <c r="G28" i="1"/>
  <c r="G27" i="1"/>
  <c r="I27" i="1" s="1"/>
  <c r="K27" i="1" s="1"/>
  <c r="M27" i="1" s="1"/>
  <c r="O27" i="1" s="1"/>
  <c r="Q27" i="1" s="1"/>
  <c r="G26" i="1"/>
  <c r="I26" i="1" s="1"/>
  <c r="K26" i="1" s="1"/>
  <c r="M26" i="1" s="1"/>
  <c r="O26" i="1" s="1"/>
  <c r="Q26" i="1" s="1"/>
  <c r="G25" i="1"/>
  <c r="I25" i="1" s="1"/>
  <c r="K25" i="1" s="1"/>
  <c r="M25" i="1" s="1"/>
  <c r="O25" i="1" s="1"/>
  <c r="Q25" i="1" s="1"/>
  <c r="I24" i="1"/>
  <c r="K24" i="1" s="1"/>
  <c r="M24" i="1" s="1"/>
  <c r="O24" i="1" s="1"/>
  <c r="Q24" i="1" s="1"/>
  <c r="G23" i="1"/>
  <c r="I23" i="1" s="1"/>
  <c r="K23" i="1" s="1"/>
  <c r="M23" i="1" s="1"/>
  <c r="O23" i="1" s="1"/>
  <c r="Q23" i="1" s="1"/>
  <c r="G22" i="1"/>
  <c r="I22" i="1" s="1"/>
  <c r="K22" i="1" s="1"/>
  <c r="M22" i="1" s="1"/>
  <c r="O22" i="1" s="1"/>
  <c r="Q22" i="1" s="1"/>
  <c r="G21" i="1"/>
  <c r="I21" i="1" s="1"/>
  <c r="K21" i="1" s="1"/>
  <c r="M21" i="1" s="1"/>
  <c r="O21" i="1" s="1"/>
  <c r="Q21" i="1" s="1"/>
  <c r="G20" i="1"/>
  <c r="I20" i="1" s="1"/>
  <c r="K20" i="1" s="1"/>
  <c r="M20" i="1" s="1"/>
  <c r="O20" i="1" s="1"/>
  <c r="Q20" i="1" s="1"/>
  <c r="G19" i="1"/>
  <c r="I19" i="1" s="1"/>
  <c r="K19" i="1" s="1"/>
  <c r="M19" i="1" s="1"/>
  <c r="O19" i="1" s="1"/>
  <c r="Q19" i="1" s="1"/>
  <c r="G18" i="1"/>
  <c r="I18" i="1" s="1"/>
  <c r="K18" i="1" s="1"/>
  <c r="M18" i="1" s="1"/>
  <c r="O18" i="1" s="1"/>
  <c r="Q18" i="1" s="1"/>
  <c r="G17" i="1"/>
  <c r="P16" i="1"/>
  <c r="N16" i="1"/>
  <c r="L16" i="1"/>
  <c r="L15" i="1" s="1"/>
  <c r="J16" i="1"/>
  <c r="H16" i="1"/>
  <c r="F16" i="1"/>
  <c r="F15" i="1" s="1"/>
  <c r="E16" i="1"/>
  <c r="D16" i="1"/>
  <c r="D15" i="1" s="1"/>
  <c r="C16" i="1"/>
  <c r="K14" i="1"/>
  <c r="M14" i="1" s="1"/>
  <c r="O14" i="1" s="1"/>
  <c r="Q14" i="1" s="1"/>
  <c r="G12" i="1"/>
  <c r="G11" i="1" s="1"/>
  <c r="P11" i="1"/>
  <c r="N11" i="1"/>
  <c r="L11" i="1"/>
  <c r="J11" i="1"/>
  <c r="H11" i="1"/>
  <c r="F11" i="1"/>
  <c r="E11" i="1"/>
  <c r="D11" i="1"/>
  <c r="C11" i="1"/>
  <c r="G10" i="1"/>
  <c r="I10" i="1" s="1"/>
  <c r="K10" i="1" s="1"/>
  <c r="M10" i="1" s="1"/>
  <c r="O10" i="1" s="1"/>
  <c r="Q10" i="1" s="1"/>
  <c r="E9" i="1"/>
  <c r="G9" i="1" s="1"/>
  <c r="I9" i="1" s="1"/>
  <c r="K9" i="1" s="1"/>
  <c r="M9" i="1" s="1"/>
  <c r="O9" i="1" s="1"/>
  <c r="Q9" i="1" s="1"/>
  <c r="E8" i="1"/>
  <c r="P7" i="1"/>
  <c r="N7" i="1"/>
  <c r="L7" i="1"/>
  <c r="J7" i="1"/>
  <c r="J13" i="1" s="1"/>
  <c r="H7" i="1"/>
  <c r="F7" i="1"/>
  <c r="D7" i="1"/>
  <c r="C7" i="1"/>
  <c r="N17" i="3" l="1"/>
  <c r="N46" i="3"/>
  <c r="N85" i="3" s="1"/>
  <c r="N87" i="3" s="1"/>
  <c r="N89" i="3" s="1"/>
  <c r="F17" i="3"/>
  <c r="D17" i="3"/>
  <c r="D85" i="3" s="1"/>
  <c r="D87" i="3" s="1"/>
  <c r="D89" i="3" s="1"/>
  <c r="C15" i="3"/>
  <c r="L17" i="3"/>
  <c r="H46" i="3"/>
  <c r="H85" i="3" s="1"/>
  <c r="H87" i="3" s="1"/>
  <c r="H89" i="3" s="1"/>
  <c r="E67" i="3"/>
  <c r="G67" i="3" s="1"/>
  <c r="I67" i="3" s="1"/>
  <c r="K67" i="3" s="1"/>
  <c r="M67" i="3" s="1"/>
  <c r="O67" i="3" s="1"/>
  <c r="L46" i="3"/>
  <c r="H15" i="3"/>
  <c r="J15" i="3"/>
  <c r="E74" i="3"/>
  <c r="L15" i="3"/>
  <c r="J46" i="3"/>
  <c r="J85" i="3" s="1"/>
  <c r="J87" i="3" s="1"/>
  <c r="J89" i="3" s="1"/>
  <c r="G76" i="3"/>
  <c r="I76" i="3" s="1"/>
  <c r="K76" i="3" s="1"/>
  <c r="M76" i="3" s="1"/>
  <c r="O76" i="3" s="1"/>
  <c r="F46" i="3"/>
  <c r="E8" i="3"/>
  <c r="E15" i="3" s="1"/>
  <c r="D15" i="3"/>
  <c r="G10" i="3"/>
  <c r="I10" i="3" s="1"/>
  <c r="K10" i="3" s="1"/>
  <c r="M10" i="3" s="1"/>
  <c r="O10" i="3" s="1"/>
  <c r="E15" i="1"/>
  <c r="E85" i="1" s="1"/>
  <c r="E87" i="1" s="1"/>
  <c r="E89" i="1" s="1"/>
  <c r="G45" i="1"/>
  <c r="I59" i="1"/>
  <c r="K59" i="1" s="1"/>
  <c r="H13" i="1"/>
  <c r="L44" i="1"/>
  <c r="F13" i="1"/>
  <c r="H15" i="1"/>
  <c r="D44" i="1"/>
  <c r="C15" i="1"/>
  <c r="P15" i="1"/>
  <c r="C85" i="1"/>
  <c r="C87" i="1" s="1"/>
  <c r="C89" i="1" s="1"/>
  <c r="G16" i="1"/>
  <c r="P13" i="1"/>
  <c r="I12" i="1"/>
  <c r="K12" i="1" s="1"/>
  <c r="H85" i="1"/>
  <c r="H87" i="1" s="1"/>
  <c r="H89" i="1" s="1"/>
  <c r="C44" i="1"/>
  <c r="D85" i="1"/>
  <c r="D87" i="1" s="1"/>
  <c r="D89" i="1" s="1"/>
  <c r="N13" i="1"/>
  <c r="P44" i="1"/>
  <c r="P85" i="1" s="1"/>
  <c r="P87" i="1" s="1"/>
  <c r="P89" i="1" s="1"/>
  <c r="C13" i="1"/>
  <c r="E7" i="1"/>
  <c r="E13" i="1" s="1"/>
  <c r="J15" i="1"/>
  <c r="J85" i="1" s="1"/>
  <c r="J87" i="1" s="1"/>
  <c r="J89" i="1" s="1"/>
  <c r="D13" i="1"/>
  <c r="L85" i="1"/>
  <c r="L87" i="1" s="1"/>
  <c r="L89" i="1" s="1"/>
  <c r="N15" i="1"/>
  <c r="N85" i="1" s="1"/>
  <c r="N87" i="1" s="1"/>
  <c r="N89" i="1" s="1"/>
  <c r="L13" i="1"/>
  <c r="G29" i="1"/>
  <c r="K57" i="1"/>
  <c r="L57" i="1" s="1"/>
  <c r="M57" i="1" s="1"/>
  <c r="O57" i="1" s="1"/>
  <c r="Q57" i="1" s="1"/>
  <c r="H46" i="2"/>
  <c r="E8" i="2"/>
  <c r="H86" i="2"/>
  <c r="H88" i="2" s="1"/>
  <c r="H90" i="2" s="1"/>
  <c r="D17" i="2"/>
  <c r="D86" i="2" s="1"/>
  <c r="D88" i="2" s="1"/>
  <c r="D90" i="2" s="1"/>
  <c r="D91" i="2" s="1"/>
  <c r="I85" i="2"/>
  <c r="G47" i="2"/>
  <c r="C46" i="2"/>
  <c r="C86" i="2" s="1"/>
  <c r="C88" i="2" s="1"/>
  <c r="C90" i="2" s="1"/>
  <c r="H15" i="2"/>
  <c r="I19" i="3"/>
  <c r="G18" i="3"/>
  <c r="I32" i="3"/>
  <c r="G31" i="3"/>
  <c r="I75" i="3"/>
  <c r="I9" i="3"/>
  <c r="C85" i="3"/>
  <c r="C87" i="3" s="1"/>
  <c r="C89" i="3" s="1"/>
  <c r="I62" i="3"/>
  <c r="K62" i="3" s="1"/>
  <c r="M62" i="3" s="1"/>
  <c r="O62" i="3" s="1"/>
  <c r="I48" i="3"/>
  <c r="G47" i="3"/>
  <c r="G14" i="3"/>
  <c r="E47" i="3"/>
  <c r="K61" i="3"/>
  <c r="E18" i="3"/>
  <c r="E31" i="3"/>
  <c r="G31" i="2"/>
  <c r="I32" i="2"/>
  <c r="I14" i="2"/>
  <c r="G13" i="2"/>
  <c r="G60" i="2"/>
  <c r="G18" i="2"/>
  <c r="I19" i="2"/>
  <c r="G9" i="2"/>
  <c r="I48" i="2"/>
  <c r="E31" i="2"/>
  <c r="G75" i="2"/>
  <c r="E18" i="2"/>
  <c r="E17" i="2" s="1"/>
  <c r="E60" i="2"/>
  <c r="E46" i="2" s="1"/>
  <c r="E13" i="2"/>
  <c r="E15" i="2" s="1"/>
  <c r="I61" i="2"/>
  <c r="M46" i="1"/>
  <c r="M59" i="1"/>
  <c r="I72" i="1"/>
  <c r="K73" i="1"/>
  <c r="K61" i="1"/>
  <c r="M61" i="1" s="1"/>
  <c r="O61" i="1" s="1"/>
  <c r="Q61" i="1" s="1"/>
  <c r="F88" i="1"/>
  <c r="G88" i="1" s="1"/>
  <c r="I88" i="1" s="1"/>
  <c r="K88" i="1" s="1"/>
  <c r="M88" i="1" s="1"/>
  <c r="O88" i="1" s="1"/>
  <c r="Q88" i="1" s="1"/>
  <c r="F85" i="1"/>
  <c r="F87" i="1" s="1"/>
  <c r="M12" i="1"/>
  <c r="K11" i="1"/>
  <c r="I45" i="1"/>
  <c r="K49" i="1"/>
  <c r="M49" i="1" s="1"/>
  <c r="O49" i="1" s="1"/>
  <c r="Q49" i="1" s="1"/>
  <c r="J84" i="1"/>
  <c r="G8" i="1"/>
  <c r="I30" i="1"/>
  <c r="I11" i="1"/>
  <c r="I17" i="1"/>
  <c r="G72" i="1"/>
  <c r="F85" i="3" l="1"/>
  <c r="F87" i="3" s="1"/>
  <c r="F89" i="3" s="1"/>
  <c r="L85" i="3"/>
  <c r="L87" i="3" s="1"/>
  <c r="L89" i="3" s="1"/>
  <c r="G60" i="3"/>
  <c r="E60" i="3"/>
  <c r="E46" i="3" s="1"/>
  <c r="G8" i="3"/>
  <c r="G74" i="3"/>
  <c r="I58" i="1"/>
  <c r="G44" i="1"/>
  <c r="G15" i="1"/>
  <c r="G85" i="1" s="1"/>
  <c r="G87" i="1" s="1"/>
  <c r="G89" i="1" s="1"/>
  <c r="I44" i="1"/>
  <c r="F89" i="1"/>
  <c r="K58" i="1"/>
  <c r="G17" i="2"/>
  <c r="G17" i="3"/>
  <c r="K75" i="3"/>
  <c r="I74" i="3"/>
  <c r="E17" i="3"/>
  <c r="M61" i="3"/>
  <c r="K60" i="3"/>
  <c r="I18" i="3"/>
  <c r="K19" i="3"/>
  <c r="I47" i="3"/>
  <c r="K48" i="3"/>
  <c r="K9" i="3"/>
  <c r="I8" i="3"/>
  <c r="I60" i="3"/>
  <c r="I31" i="3"/>
  <c r="K32" i="3"/>
  <c r="G13" i="3"/>
  <c r="G15" i="3" s="1"/>
  <c r="I14" i="3"/>
  <c r="G74" i="2"/>
  <c r="G46" i="2" s="1"/>
  <c r="I75" i="2"/>
  <c r="E86" i="2"/>
  <c r="E88" i="2" s="1"/>
  <c r="E90" i="2" s="1"/>
  <c r="E91" i="2" s="1"/>
  <c r="K14" i="2"/>
  <c r="K13" i="2" s="1"/>
  <c r="I13" i="2"/>
  <c r="K48" i="2"/>
  <c r="K47" i="2" s="1"/>
  <c r="I47" i="2"/>
  <c r="I31" i="2"/>
  <c r="K32" i="2"/>
  <c r="K31" i="2" s="1"/>
  <c r="I9" i="2"/>
  <c r="G8" i="2"/>
  <c r="G15" i="2" s="1"/>
  <c r="K61" i="2"/>
  <c r="K60" i="2" s="1"/>
  <c r="I60" i="2"/>
  <c r="K19" i="2"/>
  <c r="K18" i="2" s="1"/>
  <c r="K17" i="2" s="1"/>
  <c r="I18" i="2"/>
  <c r="K17" i="1"/>
  <c r="I16" i="1"/>
  <c r="K72" i="1"/>
  <c r="M73" i="1"/>
  <c r="O12" i="1"/>
  <c r="M11" i="1"/>
  <c r="I29" i="1"/>
  <c r="K30" i="1"/>
  <c r="O59" i="1"/>
  <c r="M58" i="1"/>
  <c r="G7" i="1"/>
  <c r="G13" i="1" s="1"/>
  <c r="I8" i="1"/>
  <c r="K84" i="1"/>
  <c r="K45" i="1"/>
  <c r="O46" i="1"/>
  <c r="M45" i="1"/>
  <c r="I17" i="3" l="1"/>
  <c r="I85" i="3" s="1"/>
  <c r="I87" i="3" s="1"/>
  <c r="I89" i="3" s="1"/>
  <c r="G46" i="3"/>
  <c r="G85" i="3" s="1"/>
  <c r="G87" i="3" s="1"/>
  <c r="G89" i="3" s="1"/>
  <c r="E85" i="3"/>
  <c r="E87" i="3" s="1"/>
  <c r="E89" i="3" s="1"/>
  <c r="K44" i="1"/>
  <c r="G86" i="2"/>
  <c r="G88" i="2" s="1"/>
  <c r="G90" i="2" s="1"/>
  <c r="I17" i="2"/>
  <c r="O61" i="3"/>
  <c r="M60" i="3"/>
  <c r="K18" i="3"/>
  <c r="M19" i="3"/>
  <c r="M9" i="3"/>
  <c r="K8" i="3"/>
  <c r="K14" i="3"/>
  <c r="I13" i="3"/>
  <c r="I15" i="3" s="1"/>
  <c r="K47" i="3"/>
  <c r="M48" i="3"/>
  <c r="M75" i="3"/>
  <c r="K74" i="3"/>
  <c r="K31" i="3"/>
  <c r="M32" i="3"/>
  <c r="I46" i="3"/>
  <c r="I8" i="2"/>
  <c r="I15" i="2" s="1"/>
  <c r="K9" i="2"/>
  <c r="K8" i="2" s="1"/>
  <c r="K15" i="2" s="1"/>
  <c r="I74" i="2"/>
  <c r="I46" i="2" s="1"/>
  <c r="K75" i="2"/>
  <c r="K74" i="2" s="1"/>
  <c r="K46" i="2" s="1"/>
  <c r="K86" i="2" s="1"/>
  <c r="K88" i="2" s="1"/>
  <c r="K90" i="2" s="1"/>
  <c r="Q46" i="1"/>
  <c r="Q45" i="1" s="1"/>
  <c r="O45" i="1"/>
  <c r="I7" i="1"/>
  <c r="I13" i="1" s="1"/>
  <c r="K8" i="1"/>
  <c r="Q12" i="1"/>
  <c r="Q11" i="1" s="1"/>
  <c r="O11" i="1"/>
  <c r="O73" i="1"/>
  <c r="M72" i="1"/>
  <c r="M44" i="1" s="1"/>
  <c r="I15" i="1"/>
  <c r="I85" i="1" s="1"/>
  <c r="I87" i="1" s="1"/>
  <c r="I89" i="1" s="1"/>
  <c r="M30" i="1"/>
  <c r="K29" i="1"/>
  <c r="Q59" i="1"/>
  <c r="Q58" i="1" s="1"/>
  <c r="O58" i="1"/>
  <c r="L84" i="1"/>
  <c r="M84" i="1" s="1"/>
  <c r="O84" i="1" s="1"/>
  <c r="Q84" i="1" s="1"/>
  <c r="M17" i="1"/>
  <c r="K16" i="1"/>
  <c r="K15" i="1" l="1"/>
  <c r="K85" i="1" s="1"/>
  <c r="K87" i="1" s="1"/>
  <c r="K89" i="1" s="1"/>
  <c r="I86" i="2"/>
  <c r="I88" i="2" s="1"/>
  <c r="I90" i="2" s="1"/>
  <c r="O75" i="3"/>
  <c r="O74" i="3" s="1"/>
  <c r="M74" i="3"/>
  <c r="O32" i="3"/>
  <c r="O31" i="3" s="1"/>
  <c r="M31" i="3"/>
  <c r="O19" i="3"/>
  <c r="O18" i="3" s="1"/>
  <c r="M18" i="3"/>
  <c r="M17" i="3" s="1"/>
  <c r="K46" i="3"/>
  <c r="O48" i="3"/>
  <c r="O47" i="3" s="1"/>
  <c r="M47" i="3"/>
  <c r="O60" i="3"/>
  <c r="Q61" i="3"/>
  <c r="O9" i="3"/>
  <c r="O8" i="3" s="1"/>
  <c r="M8" i="3"/>
  <c r="K17" i="3"/>
  <c r="M14" i="3"/>
  <c r="K13" i="3"/>
  <c r="K15" i="3" s="1"/>
  <c r="M8" i="1"/>
  <c r="K7" i="1"/>
  <c r="K13" i="1" s="1"/>
  <c r="Q73" i="1"/>
  <c r="Q72" i="1" s="1"/>
  <c r="Q44" i="1" s="1"/>
  <c r="O72" i="1"/>
  <c r="O30" i="1"/>
  <c r="M29" i="1"/>
  <c r="O44" i="1"/>
  <c r="O17" i="1"/>
  <c r="M16" i="1"/>
  <c r="M46" i="3" l="1"/>
  <c r="M85" i="3" s="1"/>
  <c r="M87" i="3" s="1"/>
  <c r="M89" i="3" s="1"/>
  <c r="O17" i="3"/>
  <c r="K85" i="3"/>
  <c r="K87" i="3" s="1"/>
  <c r="K89" i="3" s="1"/>
  <c r="O14" i="3"/>
  <c r="O13" i="3" s="1"/>
  <c r="O15" i="3" s="1"/>
  <c r="M13" i="3"/>
  <c r="M15" i="3" s="1"/>
  <c r="O46" i="3"/>
  <c r="Q30" i="1"/>
  <c r="Q29" i="1" s="1"/>
  <c r="O29" i="1"/>
  <c r="Q17" i="1"/>
  <c r="Q16" i="1" s="1"/>
  <c r="Q15" i="1" s="1"/>
  <c r="Q85" i="1" s="1"/>
  <c r="Q87" i="1" s="1"/>
  <c r="Q89" i="1" s="1"/>
  <c r="O16" i="1"/>
  <c r="O15" i="1" s="1"/>
  <c r="O85" i="1" s="1"/>
  <c r="O87" i="1" s="1"/>
  <c r="O89" i="1" s="1"/>
  <c r="M15" i="1"/>
  <c r="M85" i="1" s="1"/>
  <c r="M87" i="1" s="1"/>
  <c r="M89" i="1" s="1"/>
  <c r="O8" i="1"/>
  <c r="M7" i="1"/>
  <c r="M13" i="1" s="1"/>
  <c r="O85" i="3" l="1"/>
  <c r="O87" i="3" s="1"/>
  <c r="O89" i="3" s="1"/>
  <c r="Q8" i="1"/>
  <c r="Q7" i="1" s="1"/>
  <c r="Q13" i="1" s="1"/>
  <c r="O7" i="1"/>
  <c r="O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Merchan</author>
  </authors>
  <commentList>
    <comment ref="H38" authorId="0" shapeId="0" xr:uid="{FA2ED957-1D03-434C-9126-090B0BE519CD}">
      <text>
        <r>
          <rPr>
            <b/>
            <sz val="9"/>
            <color indexed="81"/>
            <rFont val="Tahoma"/>
            <family val="2"/>
          </rPr>
          <t>Manuel Merchan:</t>
        </r>
        <r>
          <rPr>
            <sz val="9"/>
            <color indexed="81"/>
            <rFont val="Tahoma"/>
            <family val="2"/>
          </rPr>
          <t xml:space="preserve">
ADICION CUOTA FISCAL 2019
</t>
        </r>
      </text>
    </comment>
  </commentList>
</comments>
</file>

<file path=xl/sharedStrings.xml><?xml version="1.0" encoding="utf-8"?>
<sst xmlns="http://schemas.openxmlformats.org/spreadsheetml/2006/main" count="639" uniqueCount="140">
  <si>
    <t>FONDO NACIONAL DEL CACAO</t>
  </si>
  <si>
    <t>PRESUPUESTO DE INGRESOS, INVERSIONES Y GASTOS</t>
  </si>
  <si>
    <t>VIGENCIA 2017</t>
  </si>
  <si>
    <t>Cifras en pesos</t>
  </si>
  <si>
    <t>RUBROS</t>
  </si>
  <si>
    <t>APROPIACION INICIAL</t>
  </si>
  <si>
    <t>MODIFICACION</t>
  </si>
  <si>
    <t>PRESUPUESTO 2017</t>
  </si>
  <si>
    <t>ADICIÓN</t>
  </si>
  <si>
    <t>TOTAL PPTO AJUSTADO</t>
  </si>
  <si>
    <t>REDUCCIÓN</t>
  </si>
  <si>
    <t>TRASLADO</t>
  </si>
  <si>
    <t xml:space="preserve">TRASLADO INTERNO No. 004 - 2017 </t>
  </si>
  <si>
    <t>PRESUPUESTO AJUSTADO</t>
  </si>
  <si>
    <t>TRASLADO INTERNO No. 005 - 2017</t>
  </si>
  <si>
    <t>ACDO 020-2016</t>
  </si>
  <si>
    <t>ACDO 003-2017</t>
  </si>
  <si>
    <t>ACDO 007-2017</t>
  </si>
  <si>
    <t>ACDO 014 -2017</t>
  </si>
  <si>
    <t>ACDO 015 -2017</t>
  </si>
  <si>
    <t>ACDO 016 -2017</t>
  </si>
  <si>
    <t>INGRESOS OPERACIONALES</t>
  </si>
  <si>
    <t>Cuota de Fomento</t>
  </si>
  <si>
    <t>Intereses por mora cuota de fomento</t>
  </si>
  <si>
    <t xml:space="preserve">Superávit de Vigencias Anteriores </t>
  </si>
  <si>
    <r>
      <t>INGRESOS NO OPERACIONALES</t>
    </r>
    <r>
      <rPr>
        <sz val="13"/>
        <color indexed="8"/>
        <rFont val="Cambria"/>
        <family val="1"/>
      </rPr>
      <t xml:space="preserve"> </t>
    </r>
  </si>
  <si>
    <t>Recuperaciones por incapacidades, rendimientos financieros, venta de activos  y otros ingresos</t>
  </si>
  <si>
    <r>
      <t>TOTAL PRESUPUESTO DE  INGRESOS</t>
    </r>
    <r>
      <rPr>
        <sz val="13"/>
        <color indexed="8"/>
        <rFont val="Cambria"/>
        <family val="1"/>
      </rPr>
      <t xml:space="preserve"> </t>
    </r>
  </si>
  <si>
    <t>EGRESOS</t>
  </si>
  <si>
    <t>FUNCIONAMIENTO</t>
  </si>
  <si>
    <t>SERVICIOS PERSONALES</t>
  </si>
  <si>
    <t>Sueldo</t>
  </si>
  <si>
    <t>Auxilio de transporte</t>
  </si>
  <si>
    <t>Prima de servicios</t>
  </si>
  <si>
    <t>Bonificación semestral</t>
  </si>
  <si>
    <t>Prima de vacaciones</t>
  </si>
  <si>
    <t>Honorarios</t>
  </si>
  <si>
    <t>Dotación</t>
  </si>
  <si>
    <t>Contratos de Personal Temporal</t>
  </si>
  <si>
    <t>Cesantías e intereses</t>
  </si>
  <si>
    <t>Instituto de Seguro Social y Fondos privados</t>
  </si>
  <si>
    <t>Cajas de Compensación, ICBF, SENA</t>
  </si>
  <si>
    <t>Salud Ocupacional (Bienestar Social)</t>
  </si>
  <si>
    <t>GASTOS GENERALES</t>
  </si>
  <si>
    <t xml:space="preserve">Muebles, equipo de oficina y software </t>
  </si>
  <si>
    <t>Materiales y suministros</t>
  </si>
  <si>
    <t>Impresos, publicaciones y suscripciones</t>
  </si>
  <si>
    <t>Reparaciones y mantenimiento</t>
  </si>
  <si>
    <t>Servicios públicos</t>
  </si>
  <si>
    <t>Arrendamientos</t>
  </si>
  <si>
    <t>Seguros, impuestos y gastos legales</t>
  </si>
  <si>
    <t>Capacitación y fortalecimiento técnico</t>
  </si>
  <si>
    <t>Gastos bancarios</t>
  </si>
  <si>
    <t>Aseo y vigilancia</t>
  </si>
  <si>
    <t>Viáticos y Gastos de viaje</t>
  </si>
  <si>
    <t>Comunicaciones y transportes</t>
  </si>
  <si>
    <t>Rodamiento</t>
  </si>
  <si>
    <t>Comisión de fomento</t>
  </si>
  <si>
    <t>INVERSION</t>
  </si>
  <si>
    <t>ESTUDIOS Y PROYECTOS</t>
  </si>
  <si>
    <t>*Selección, conservación y evaluación  de materiales de alto rendimiento en producción y calidad.</t>
  </si>
  <si>
    <t>*Manejo integrado de enfermedades con énfasis en la moniliasis en cacao (Moniliophthora roreri)</t>
  </si>
  <si>
    <t>*Fertilización de cacao en Colombia</t>
  </si>
  <si>
    <t>*Estudio sobre la calidad integral del cacao con énfasis en las propiedades sensoriales.</t>
  </si>
  <si>
    <t>*Validación y ajuste de metodologías para el mejoramiento de la productividad del cacao en Colombia.</t>
  </si>
  <si>
    <t>*Apoyo al productor para el manejo sanitario y mejoramiento de la tecnología del cacao.</t>
  </si>
  <si>
    <t>*Centros de capacitación y producción de material de propagación.</t>
  </si>
  <si>
    <t>*Mejoramiento continuo como estrategia de competitividad.</t>
  </si>
  <si>
    <t>*Responsabilidad medioambiental y desarrollo sostenible para la Cacaocultura.</t>
  </si>
  <si>
    <t>*Programas de Transformación Productiva</t>
  </si>
  <si>
    <t>*Posicionamiento del cacao Colombiano a nivel nacional e internacional</t>
  </si>
  <si>
    <t>* Consejo Nacional Cacaotero</t>
  </si>
  <si>
    <t>SUBTOTAL GASTOS</t>
  </si>
  <si>
    <t>Contraprestación por Administración</t>
  </si>
  <si>
    <t>SUBTOTAL PRESUPUESTO</t>
  </si>
  <si>
    <t>Reservas para futuras inversiones y gastos</t>
  </si>
  <si>
    <t>TOTAL PRESUPUESTO DE GASTOS $</t>
  </si>
  <si>
    <t>VIGENCIA 2018</t>
  </si>
  <si>
    <t>TRASLADO INTERNO</t>
  </si>
  <si>
    <t>PRESUPUESTO DEFINITIVO</t>
  </si>
  <si>
    <t>ADICIÓN PPTO</t>
  </si>
  <si>
    <t>REDUCCIÓN PPTO</t>
  </si>
  <si>
    <t>ACDO 020-2017</t>
  </si>
  <si>
    <t>No. 001 - 2018</t>
  </si>
  <si>
    <t>ACDO 003-2018</t>
  </si>
  <si>
    <t>ACDO 004-2018</t>
  </si>
  <si>
    <t>ACDO 008-2018</t>
  </si>
  <si>
    <t>ACDO 013-2018</t>
  </si>
  <si>
    <t>ACDO 018-2018</t>
  </si>
  <si>
    <t xml:space="preserve"> </t>
  </si>
  <si>
    <t>Rendimientos financieros y otros ingresos</t>
  </si>
  <si>
    <t>*Selección, conservación y evaluación de genotipos con características de interés agronómico</t>
  </si>
  <si>
    <t>*Manejo sanitario integrado del cultivo del cacao</t>
  </si>
  <si>
    <t>*Aspectos nutricionales del cultivo de cacao</t>
  </si>
  <si>
    <t>*Calidad integral del cacao con énfasis en las propiedades fisicoquímicas y sensoriales</t>
  </si>
  <si>
    <t>*Prácticas agronómicas para el aumento de la producción del cacao</t>
  </si>
  <si>
    <t>*Capacitación Nacional y producción de material de propagación</t>
  </si>
  <si>
    <t>*Responsabilidad medioambiental y desarrollo sostenible para la cacaocultura.</t>
  </si>
  <si>
    <t>*Posicionamiento del cacao Caolombiano a nivel nacional e internacional</t>
  </si>
  <si>
    <t>VIGENCIA 2019</t>
  </si>
  <si>
    <t>PPTO. INICIAL 2019</t>
  </si>
  <si>
    <t>ACDO. 020-2018</t>
  </si>
  <si>
    <t>No. ACDO 003-2019</t>
  </si>
  <si>
    <t>ACDO. No.  004-2019</t>
  </si>
  <si>
    <t>ACDO. No.  005-2019</t>
  </si>
  <si>
    <t>ACDO. No.  013-2019</t>
  </si>
  <si>
    <t>Seguros,impuestos y gastos legales</t>
  </si>
  <si>
    <t>cifras de control</t>
  </si>
  <si>
    <t>VIGENCIA 2020</t>
  </si>
  <si>
    <t>PPTO. INICIAL 2020</t>
  </si>
  <si>
    <t>ACDO. 017-2019</t>
  </si>
  <si>
    <t>No. ACDO 003-2020</t>
  </si>
  <si>
    <t>No. ACDO 004-2020</t>
  </si>
  <si>
    <t>No. 001 - 2020</t>
  </si>
  <si>
    <t>ACDO. No.  006-2020</t>
  </si>
  <si>
    <t>ACDO. No.  011-2020</t>
  </si>
  <si>
    <t>No. 004 - 2020</t>
  </si>
  <si>
    <t>No. 006 - 2020</t>
  </si>
  <si>
    <t>ACDO. No.  017-2020</t>
  </si>
  <si>
    <t>VIGENCIA 2021</t>
  </si>
  <si>
    <t>PPTO. INICIAL 2021</t>
  </si>
  <si>
    <t>TRASLADO INTERNO No.001 DE 2021</t>
  </si>
  <si>
    <t>TRASLADO PPTO</t>
  </si>
  <si>
    <t>TRASLADO INTERNO No.004 DE 2021</t>
  </si>
  <si>
    <t>ACDO. 020-2020</t>
  </si>
  <si>
    <t>No. ACDO 022-2020</t>
  </si>
  <si>
    <t>No. ACDO 003-2021</t>
  </si>
  <si>
    <t>No. ACDO 008-2021</t>
  </si>
  <si>
    <t>No. ACDO 010-2021</t>
  </si>
  <si>
    <t>No. ACDO 013-2021</t>
  </si>
  <si>
    <t>No. ACDO 014-2021</t>
  </si>
  <si>
    <t>*Asistencia técnica para el incentivo de renovación de cacaotales improductivos.</t>
  </si>
  <si>
    <t>VIGENCIA 2022</t>
  </si>
  <si>
    <t>PPTO. INICIAL 2022</t>
  </si>
  <si>
    <t>ACDO. 018-2021</t>
  </si>
  <si>
    <t>No. ACDO 003-2022</t>
  </si>
  <si>
    <r>
      <t>INGRESOS NO OPERACIONALES</t>
    </r>
    <r>
      <rPr>
        <sz val="13"/>
        <color indexed="8"/>
        <rFont val="Calibri Light"/>
        <family val="1"/>
        <scheme val="major"/>
      </rPr>
      <t xml:space="preserve"> </t>
    </r>
  </si>
  <si>
    <r>
      <t>TOTAL PRESUPUESTO DE  INGRESOS</t>
    </r>
    <r>
      <rPr>
        <sz val="13"/>
        <color indexed="8"/>
        <rFont val="Calibri Light"/>
        <family val="1"/>
        <scheme val="major"/>
      </rPr>
      <t xml:space="preserve"> </t>
    </r>
  </si>
  <si>
    <t>Seguridad Social y Fondos privados</t>
  </si>
  <si>
    <t>*Construcción de estadísticas del sector cacaotero como herramienta para la sostenibilidad de la actividad 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</si>
</sst>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* #,##0_ ;_ * \-#,##0_ ;_ * &quot;-&quot;??_ ;_ @_ "/>
    <numFmt numFmtId="166" formatCode="#,##0_ ;\-#,##0\ "/>
    <numFmt numFmtId="167" formatCode="#,##0_ ;[Red]\-#,##0\ "/>
    <numFmt numFmtId="168" formatCode="#,##0,"/>
    <numFmt numFmtId="169" formatCode="_(* #,##0.00_);_(* \(#,##0.00\);_(* &quot;-&quot;??_);_(@_)"/>
    <numFmt numFmtId="170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mbria"/>
      <family val="1"/>
    </font>
    <font>
      <sz val="10"/>
      <name val="Arial"/>
      <family val="2"/>
    </font>
    <font>
      <sz val="13"/>
      <color theme="1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color rgb="FF000000"/>
      <name val="Calibri Light"/>
      <family val="1"/>
      <scheme val="major"/>
    </font>
    <font>
      <b/>
      <sz val="13"/>
      <color rgb="FF000000"/>
      <name val="Calibri Light"/>
      <family val="1"/>
      <scheme val="major"/>
    </font>
    <font>
      <sz val="13"/>
      <color indexed="8"/>
      <name val="Cambria"/>
      <family val="1"/>
    </font>
    <font>
      <sz val="13"/>
      <name val="Calibri Light"/>
      <family val="1"/>
      <scheme val="major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3"/>
      <color theme="1"/>
      <name val="Calibri Light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3"/>
      <color indexed="8"/>
      <name val="Calibri Light"/>
      <family val="1"/>
      <scheme val="major"/>
    </font>
    <font>
      <sz val="1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0" fontId="16" fillId="0" borderId="0"/>
    <xf numFmtId="0" fontId="1" fillId="0" borderId="0"/>
    <xf numFmtId="16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2" applyFont="1"/>
    <xf numFmtId="0" fontId="5" fillId="3" borderId="1" xfId="2" applyFont="1" applyFill="1" applyBorder="1" applyAlignment="1">
      <alignment horizontal="center" vertical="center" wrapText="1"/>
    </xf>
    <xf numFmtId="165" fontId="5" fillId="3" borderId="1" xfId="3" applyNumberFormat="1" applyFont="1" applyFill="1" applyBorder="1" applyAlignment="1">
      <alignment horizontal="center" wrapText="1"/>
    </xf>
    <xf numFmtId="0" fontId="5" fillId="3" borderId="1" xfId="2" applyFont="1" applyFill="1" applyBorder="1" applyAlignment="1">
      <alignment horizontal="center" wrapText="1"/>
    </xf>
    <xf numFmtId="165" fontId="5" fillId="3" borderId="1" xfId="3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/>
    </xf>
    <xf numFmtId="165" fontId="5" fillId="3" borderId="1" xfId="3" applyNumberFormat="1" applyFont="1" applyFill="1" applyBorder="1" applyAlignment="1" applyProtection="1"/>
    <xf numFmtId="3" fontId="6" fillId="0" borderId="1" xfId="2" applyNumberFormat="1" applyFont="1" applyBorder="1" applyAlignment="1">
      <alignment horizontal="left" wrapText="1" readingOrder="1"/>
    </xf>
    <xf numFmtId="3" fontId="6" fillId="0" borderId="1" xfId="2" applyNumberFormat="1" applyFont="1" applyBorder="1" applyAlignment="1">
      <alignment horizontal="right" wrapText="1" readingOrder="1"/>
    </xf>
    <xf numFmtId="165" fontId="6" fillId="0" borderId="1" xfId="3" applyNumberFormat="1" applyFont="1" applyFill="1" applyBorder="1" applyAlignment="1">
      <alignment wrapText="1"/>
    </xf>
    <xf numFmtId="166" fontId="6" fillId="0" borderId="1" xfId="3" applyNumberFormat="1" applyFont="1" applyFill="1" applyBorder="1" applyAlignment="1">
      <alignment wrapText="1"/>
    </xf>
    <xf numFmtId="3" fontId="7" fillId="3" borderId="1" xfId="2" applyNumberFormat="1" applyFont="1" applyFill="1" applyBorder="1" applyAlignment="1">
      <alignment vertical="center" wrapText="1" readingOrder="1"/>
    </xf>
    <xf numFmtId="165" fontId="7" fillId="3" borderId="1" xfId="3" applyNumberFormat="1" applyFont="1" applyFill="1" applyBorder="1" applyAlignment="1">
      <alignment vertical="center" wrapText="1"/>
    </xf>
    <xf numFmtId="165" fontId="6" fillId="2" borderId="1" xfId="3" applyNumberFormat="1" applyFont="1" applyFill="1" applyBorder="1" applyAlignment="1">
      <alignment wrapText="1"/>
    </xf>
    <xf numFmtId="3" fontId="7" fillId="3" borderId="1" xfId="2" applyNumberFormat="1" applyFont="1" applyFill="1" applyBorder="1" applyAlignment="1">
      <alignment horizontal="left" wrapText="1" readingOrder="1"/>
    </xf>
    <xf numFmtId="165" fontId="7" fillId="3" borderId="1" xfId="3" applyNumberFormat="1" applyFont="1" applyFill="1" applyBorder="1" applyAlignment="1">
      <alignment wrapText="1"/>
    </xf>
    <xf numFmtId="3" fontId="7" fillId="0" borderId="1" xfId="2" applyNumberFormat="1" applyFont="1" applyBorder="1" applyAlignment="1">
      <alignment horizontal="left" wrapText="1" readingOrder="1"/>
    </xf>
    <xf numFmtId="165" fontId="7" fillId="0" borderId="1" xfId="3" applyNumberFormat="1" applyFont="1" applyFill="1" applyBorder="1" applyAlignment="1">
      <alignment wrapText="1"/>
    </xf>
    <xf numFmtId="165" fontId="7" fillId="2" borderId="1" xfId="3" applyNumberFormat="1" applyFont="1" applyFill="1" applyBorder="1" applyAlignment="1">
      <alignment wrapText="1"/>
    </xf>
    <xf numFmtId="0" fontId="5" fillId="3" borderId="1" xfId="2" applyFont="1" applyFill="1" applyBorder="1" applyAlignment="1">
      <alignment horizontal="left" vertical="center" wrapText="1"/>
    </xf>
    <xf numFmtId="165" fontId="5" fillId="3" borderId="1" xfId="3" applyNumberFormat="1" applyFont="1" applyFill="1" applyBorder="1" applyAlignment="1"/>
    <xf numFmtId="0" fontId="9" fillId="0" borderId="1" xfId="2" applyFont="1" applyBorder="1"/>
    <xf numFmtId="167" fontId="6" fillId="0" borderId="1" xfId="3" applyNumberFormat="1" applyFont="1" applyFill="1" applyBorder="1" applyAlignment="1">
      <alignment wrapText="1"/>
    </xf>
    <xf numFmtId="164" fontId="6" fillId="0" borderId="1" xfId="3" applyFont="1" applyFill="1" applyBorder="1" applyAlignment="1">
      <alignment wrapText="1"/>
    </xf>
    <xf numFmtId="165" fontId="6" fillId="0" borderId="1" xfId="3" applyNumberFormat="1" applyFont="1" applyFill="1" applyBorder="1" applyAlignment="1">
      <alignment horizontal="left" wrapText="1"/>
    </xf>
    <xf numFmtId="0" fontId="5" fillId="3" borderId="1" xfId="2" applyFont="1" applyFill="1" applyBorder="1"/>
    <xf numFmtId="0" fontId="10" fillId="0" borderId="1" xfId="0" applyFont="1" applyBorder="1" applyAlignment="1">
      <alignment vertical="center" wrapText="1"/>
    </xf>
    <xf numFmtId="165" fontId="9" fillId="0" borderId="1" xfId="3" applyNumberFormat="1" applyFont="1" applyFill="1" applyBorder="1" applyAlignment="1" applyProtection="1"/>
    <xf numFmtId="165" fontId="4" fillId="0" borderId="1" xfId="3" applyNumberFormat="1" applyFont="1" applyBorder="1" applyAlignment="1"/>
    <xf numFmtId="165" fontId="4" fillId="2" borderId="1" xfId="3" applyNumberFormat="1" applyFont="1" applyFill="1" applyBorder="1" applyAlignment="1"/>
    <xf numFmtId="0" fontId="11" fillId="3" borderId="1" xfId="0" applyFont="1" applyFill="1" applyBorder="1" applyAlignment="1">
      <alignment vertical="center" wrapText="1"/>
    </xf>
    <xf numFmtId="165" fontId="12" fillId="3" borderId="1" xfId="3" applyNumberFormat="1" applyFont="1" applyFill="1" applyBorder="1" applyAlignment="1" applyProtection="1"/>
    <xf numFmtId="0" fontId="9" fillId="0" borderId="1" xfId="2" applyFont="1" applyBorder="1" applyAlignment="1">
      <alignment wrapText="1"/>
    </xf>
    <xf numFmtId="168" fontId="5" fillId="3" borderId="1" xfId="2" applyNumberFormat="1" applyFont="1" applyFill="1" applyBorder="1" applyAlignment="1">
      <alignment horizontal="left"/>
    </xf>
    <xf numFmtId="0" fontId="9" fillId="0" borderId="0" xfId="2" applyFont="1"/>
    <xf numFmtId="165" fontId="9" fillId="0" borderId="0" xfId="3" applyNumberFormat="1" applyFont="1" applyFill="1" applyAlignment="1"/>
    <xf numFmtId="165" fontId="9" fillId="2" borderId="0" xfId="3" applyNumberFormat="1" applyFont="1" applyFill="1" applyAlignment="1"/>
    <xf numFmtId="165" fontId="4" fillId="0" borderId="0" xfId="3" applyNumberFormat="1" applyFont="1" applyFill="1"/>
    <xf numFmtId="3" fontId="4" fillId="0" borderId="0" xfId="2" applyNumberFormat="1" applyFont="1"/>
    <xf numFmtId="165" fontId="4" fillId="0" borderId="0" xfId="2" applyNumberFormat="1" applyFont="1"/>
    <xf numFmtId="165" fontId="4" fillId="0" borderId="0" xfId="3" applyNumberFormat="1" applyFont="1" applyAlignment="1"/>
    <xf numFmtId="165" fontId="4" fillId="2" borderId="0" xfId="3" applyNumberFormat="1" applyFont="1" applyFill="1" applyAlignment="1"/>
    <xf numFmtId="165" fontId="4" fillId="2" borderId="0" xfId="3" applyNumberFormat="1" applyFont="1" applyFill="1"/>
    <xf numFmtId="0" fontId="5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wrapText="1"/>
    </xf>
    <xf numFmtId="165" fontId="5" fillId="4" borderId="1" xfId="3" applyNumberFormat="1" applyFont="1" applyFill="1" applyBorder="1" applyAlignment="1">
      <alignment horizontal="center" wrapText="1"/>
    </xf>
    <xf numFmtId="0" fontId="5" fillId="4" borderId="1" xfId="2" applyFont="1" applyFill="1" applyBorder="1" applyAlignment="1">
      <alignment horizontal="center"/>
    </xf>
    <xf numFmtId="165" fontId="5" fillId="4" borderId="1" xfId="3" applyNumberFormat="1" applyFont="1" applyFill="1" applyBorder="1" applyAlignment="1"/>
    <xf numFmtId="165" fontId="13" fillId="4" borderId="1" xfId="3" applyNumberFormat="1" applyFont="1" applyFill="1" applyBorder="1" applyAlignment="1"/>
    <xf numFmtId="0" fontId="5" fillId="4" borderId="1" xfId="2" applyFont="1" applyFill="1" applyBorder="1" applyAlignment="1">
      <alignment horizontal="left"/>
    </xf>
    <xf numFmtId="165" fontId="5" fillId="4" borderId="1" xfId="3" applyNumberFormat="1" applyFont="1" applyFill="1" applyBorder="1" applyAlignment="1" applyProtection="1"/>
    <xf numFmtId="3" fontId="7" fillId="4" borderId="1" xfId="2" applyNumberFormat="1" applyFont="1" applyFill="1" applyBorder="1" applyAlignment="1">
      <alignment vertical="center" wrapText="1" readingOrder="1"/>
    </xf>
    <xf numFmtId="165" fontId="7" fillId="4" borderId="1" xfId="3" applyNumberFormat="1" applyFont="1" applyFill="1" applyBorder="1" applyAlignment="1">
      <alignment vertical="center" wrapText="1"/>
    </xf>
    <xf numFmtId="3" fontId="7" fillId="4" borderId="1" xfId="2" applyNumberFormat="1" applyFont="1" applyFill="1" applyBorder="1" applyAlignment="1">
      <alignment horizontal="left" wrapText="1" readingOrder="1"/>
    </xf>
    <xf numFmtId="165" fontId="7" fillId="4" borderId="1" xfId="3" applyNumberFormat="1" applyFont="1" applyFill="1" applyBorder="1" applyAlignment="1">
      <alignment wrapText="1"/>
    </xf>
    <xf numFmtId="0" fontId="5" fillId="4" borderId="1" xfId="2" applyFont="1" applyFill="1" applyBorder="1"/>
    <xf numFmtId="0" fontId="11" fillId="4" borderId="1" xfId="0" applyFont="1" applyFill="1" applyBorder="1" applyAlignment="1">
      <alignment vertical="center" wrapText="1"/>
    </xf>
    <xf numFmtId="165" fontId="12" fillId="4" borderId="1" xfId="3" applyNumberFormat="1" applyFont="1" applyFill="1" applyBorder="1" applyAlignment="1" applyProtection="1"/>
    <xf numFmtId="168" fontId="5" fillId="4" borderId="1" xfId="2" applyNumberFormat="1" applyFont="1" applyFill="1" applyBorder="1" applyAlignment="1">
      <alignment horizontal="left"/>
    </xf>
    <xf numFmtId="0" fontId="4" fillId="0" borderId="1" xfId="2" applyFont="1" applyBorder="1"/>
    <xf numFmtId="0" fontId="5" fillId="2" borderId="1" xfId="2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/>
    <xf numFmtId="165" fontId="13" fillId="2" borderId="1" xfId="3" applyNumberFormat="1" applyFont="1" applyFill="1" applyBorder="1" applyAlignment="1"/>
    <xf numFmtId="3" fontId="6" fillId="2" borderId="1" xfId="2" applyNumberFormat="1" applyFont="1" applyFill="1" applyBorder="1" applyAlignment="1">
      <alignment horizontal="left" wrapText="1" readingOrder="1"/>
    </xf>
    <xf numFmtId="3" fontId="7" fillId="2" borderId="1" xfId="2" applyNumberFormat="1" applyFont="1" applyFill="1" applyBorder="1" applyAlignment="1">
      <alignment horizontal="left" wrapText="1" readingOrder="1"/>
    </xf>
    <xf numFmtId="167" fontId="6" fillId="2" borderId="1" xfId="3" applyNumberFormat="1" applyFont="1" applyFill="1" applyBorder="1" applyAlignment="1">
      <alignment wrapText="1"/>
    </xf>
    <xf numFmtId="167" fontId="7" fillId="4" borderId="1" xfId="3" applyNumberFormat="1" applyFont="1" applyFill="1" applyBorder="1" applyAlignment="1">
      <alignment wrapText="1"/>
    </xf>
    <xf numFmtId="0" fontId="5" fillId="4" borderId="1" xfId="2" applyFont="1" applyFill="1" applyBorder="1" applyAlignment="1">
      <alignment horizontal="left" wrapText="1"/>
    </xf>
    <xf numFmtId="165" fontId="5" fillId="4" borderId="1" xfId="3" applyNumberFormat="1" applyFont="1" applyFill="1" applyBorder="1" applyAlignment="1">
      <alignment horizontal="right"/>
    </xf>
    <xf numFmtId="165" fontId="5" fillId="4" borderId="1" xfId="3" applyNumberFormat="1" applyFont="1" applyFill="1" applyBorder="1" applyAlignment="1" applyProtection="1">
      <alignment horizontal="right"/>
    </xf>
    <xf numFmtId="0" fontId="9" fillId="2" borderId="1" xfId="2" applyFont="1" applyFill="1" applyBorder="1" applyAlignment="1">
      <alignment horizontal="left"/>
    </xf>
    <xf numFmtId="165" fontId="6" fillId="2" borderId="1" xfId="3" applyNumberFormat="1" applyFont="1" applyFill="1" applyBorder="1" applyAlignment="1">
      <alignment horizontal="right" wrapText="1"/>
    </xf>
    <xf numFmtId="167" fontId="6" fillId="2" borderId="1" xfId="3" applyNumberFormat="1" applyFont="1" applyFill="1" applyBorder="1" applyAlignment="1">
      <alignment horizontal="right" wrapText="1"/>
    </xf>
    <xf numFmtId="165" fontId="6" fillId="4" borderId="1" xfId="3" applyNumberFormat="1" applyFont="1" applyFill="1" applyBorder="1" applyAlignment="1">
      <alignment horizontal="right" wrapText="1"/>
    </xf>
    <xf numFmtId="0" fontId="4" fillId="2" borderId="1" xfId="2" applyFont="1" applyFill="1" applyBorder="1"/>
    <xf numFmtId="0" fontId="4" fillId="2" borderId="0" xfId="2" applyFont="1" applyFill="1"/>
    <xf numFmtId="165" fontId="4" fillId="2" borderId="0" xfId="2" applyNumberFormat="1" applyFont="1" applyFill="1"/>
    <xf numFmtId="0" fontId="10" fillId="2" borderId="1" xfId="0" applyFont="1" applyFill="1" applyBorder="1" applyAlignment="1">
      <alignment vertical="center" wrapText="1"/>
    </xf>
    <xf numFmtId="165" fontId="9" fillId="2" borderId="1" xfId="3" applyNumberFormat="1" applyFont="1" applyFill="1" applyBorder="1" applyAlignment="1" applyProtection="1">
      <alignment horizontal="right"/>
    </xf>
    <xf numFmtId="167" fontId="4" fillId="0" borderId="0" xfId="2" applyNumberFormat="1" applyFont="1"/>
    <xf numFmtId="0" fontId="4" fillId="0" borderId="0" xfId="5" applyFont="1"/>
    <xf numFmtId="0" fontId="5" fillId="4" borderId="10" xfId="5" applyFont="1" applyFill="1" applyBorder="1" applyAlignment="1">
      <alignment horizontal="center" vertical="center" wrapText="1"/>
    </xf>
    <xf numFmtId="165" fontId="5" fillId="4" borderId="10" xfId="3" applyNumberFormat="1" applyFont="1" applyFill="1" applyBorder="1" applyAlignment="1">
      <alignment horizontal="center" vertical="center" wrapText="1"/>
    </xf>
    <xf numFmtId="165" fontId="5" fillId="4" borderId="14" xfId="3" applyNumberFormat="1" applyFont="1" applyFill="1" applyBorder="1" applyAlignment="1">
      <alignment horizontal="center" wrapText="1"/>
    </xf>
    <xf numFmtId="165" fontId="5" fillId="4" borderId="10" xfId="3" applyNumberFormat="1" applyFont="1" applyFill="1" applyBorder="1" applyAlignment="1">
      <alignment horizontal="center" wrapText="1"/>
    </xf>
    <xf numFmtId="3" fontId="4" fillId="0" borderId="0" xfId="5" applyNumberFormat="1" applyFont="1"/>
    <xf numFmtId="0" fontId="5" fillId="4" borderId="17" xfId="5" applyFont="1" applyFill="1" applyBorder="1" applyAlignment="1">
      <alignment horizontal="center" vertical="center"/>
    </xf>
    <xf numFmtId="165" fontId="5" fillId="4" borderId="17" xfId="3" applyNumberFormat="1" applyFont="1" applyFill="1" applyBorder="1" applyAlignment="1">
      <alignment horizontal="center" vertical="center" wrapText="1"/>
    </xf>
    <xf numFmtId="165" fontId="5" fillId="4" borderId="18" xfId="3" applyNumberFormat="1" applyFont="1" applyFill="1" applyBorder="1" applyAlignment="1">
      <alignment horizontal="center" wrapText="1"/>
    </xf>
    <xf numFmtId="165" fontId="5" fillId="4" borderId="17" xfId="3" applyNumberFormat="1" applyFont="1" applyFill="1" applyBorder="1" applyAlignment="1">
      <alignment horizontal="center" wrapText="1"/>
    </xf>
    <xf numFmtId="0" fontId="5" fillId="4" borderId="20" xfId="5" applyFont="1" applyFill="1" applyBorder="1" applyAlignment="1">
      <alignment horizontal="center" vertical="center" wrapText="1"/>
    </xf>
    <xf numFmtId="165" fontId="5" fillId="4" borderId="21" xfId="3" applyNumberFormat="1" applyFont="1" applyFill="1" applyBorder="1" applyAlignment="1"/>
    <xf numFmtId="165" fontId="13" fillId="4" borderId="21" xfId="3" applyNumberFormat="1" applyFont="1" applyFill="1" applyBorder="1" applyAlignment="1"/>
    <xf numFmtId="165" fontId="13" fillId="4" borderId="22" xfId="3" applyNumberFormat="1" applyFont="1" applyFill="1" applyBorder="1" applyAlignment="1"/>
    <xf numFmtId="165" fontId="13" fillId="4" borderId="23" xfId="3" applyNumberFormat="1" applyFont="1" applyFill="1" applyBorder="1" applyAlignment="1"/>
    <xf numFmtId="0" fontId="5" fillId="4" borderId="24" xfId="5" applyFont="1" applyFill="1" applyBorder="1" applyAlignment="1">
      <alignment horizontal="left"/>
    </xf>
    <xf numFmtId="165" fontId="5" fillId="4" borderId="9" xfId="3" applyNumberFormat="1" applyFont="1" applyFill="1" applyBorder="1" applyAlignment="1" applyProtection="1"/>
    <xf numFmtId="165" fontId="5" fillId="4" borderId="11" xfId="3" applyNumberFormat="1" applyFont="1" applyFill="1" applyBorder="1" applyAlignment="1" applyProtection="1"/>
    <xf numFmtId="3" fontId="6" fillId="0" borderId="24" xfId="5" applyNumberFormat="1" applyFont="1" applyBorder="1" applyAlignment="1">
      <alignment horizontal="left" wrapText="1" readingOrder="1"/>
    </xf>
    <xf numFmtId="165" fontId="6" fillId="0" borderId="9" xfId="3" applyNumberFormat="1" applyFont="1" applyFill="1" applyBorder="1" applyAlignment="1">
      <alignment wrapText="1"/>
    </xf>
    <xf numFmtId="165" fontId="6" fillId="0" borderId="11" xfId="3" applyNumberFormat="1" applyFont="1" applyFill="1" applyBorder="1" applyAlignment="1">
      <alignment wrapText="1"/>
    </xf>
    <xf numFmtId="3" fontId="7" fillId="0" borderId="24" xfId="5" applyNumberFormat="1" applyFont="1" applyBorder="1" applyAlignment="1">
      <alignment horizontal="left" wrapText="1" readingOrder="1"/>
    </xf>
    <xf numFmtId="3" fontId="7" fillId="4" borderId="24" xfId="5" applyNumberFormat="1" applyFont="1" applyFill="1" applyBorder="1" applyAlignment="1">
      <alignment vertical="center" wrapText="1" readingOrder="1"/>
    </xf>
    <xf numFmtId="165" fontId="7" fillId="4" borderId="9" xfId="3" applyNumberFormat="1" applyFont="1" applyFill="1" applyBorder="1" applyAlignment="1">
      <alignment vertical="center" wrapText="1"/>
    </xf>
    <xf numFmtId="165" fontId="7" fillId="4" borderId="11" xfId="3" applyNumberFormat="1" applyFont="1" applyFill="1" applyBorder="1" applyAlignment="1">
      <alignment vertical="center" wrapText="1"/>
    </xf>
    <xf numFmtId="3" fontId="7" fillId="4" borderId="24" xfId="5" applyNumberFormat="1" applyFont="1" applyFill="1" applyBorder="1" applyAlignment="1">
      <alignment horizontal="left" wrapText="1" readingOrder="1"/>
    </xf>
    <xf numFmtId="165" fontId="7" fillId="4" borderId="9" xfId="3" applyNumberFormat="1" applyFont="1" applyFill="1" applyBorder="1" applyAlignment="1">
      <alignment wrapText="1"/>
    </xf>
    <xf numFmtId="165" fontId="7" fillId="4" borderId="11" xfId="3" applyNumberFormat="1" applyFont="1" applyFill="1" applyBorder="1" applyAlignment="1">
      <alignment wrapText="1"/>
    </xf>
    <xf numFmtId="165" fontId="7" fillId="0" borderId="9" xfId="3" applyNumberFormat="1" applyFont="1" applyFill="1" applyBorder="1" applyAlignment="1">
      <alignment wrapText="1"/>
    </xf>
    <xf numFmtId="165" fontId="7" fillId="0" borderId="11" xfId="3" applyNumberFormat="1" applyFont="1" applyFill="1" applyBorder="1" applyAlignment="1">
      <alignment wrapText="1"/>
    </xf>
    <xf numFmtId="0" fontId="5" fillId="4" borderId="24" xfId="5" applyFont="1" applyFill="1" applyBorder="1" applyAlignment="1">
      <alignment horizontal="center" vertical="center" wrapText="1"/>
    </xf>
    <xf numFmtId="165" fontId="5" fillId="4" borderId="9" xfId="3" applyNumberFormat="1" applyFont="1" applyFill="1" applyBorder="1" applyAlignment="1"/>
    <xf numFmtId="165" fontId="5" fillId="4" borderId="11" xfId="3" applyNumberFormat="1" applyFont="1" applyFill="1" applyBorder="1" applyAlignment="1"/>
    <xf numFmtId="0" fontId="9" fillId="0" borderId="24" xfId="5" applyFont="1" applyBorder="1"/>
    <xf numFmtId="0" fontId="5" fillId="4" borderId="24" xfId="5" applyFont="1" applyFill="1" applyBorder="1"/>
    <xf numFmtId="0" fontId="10" fillId="0" borderId="20" xfId="4" applyFont="1" applyBorder="1" applyAlignment="1">
      <alignment vertical="center" wrapText="1"/>
    </xf>
    <xf numFmtId="0" fontId="10" fillId="0" borderId="24" xfId="4" applyFont="1" applyBorder="1" applyAlignment="1">
      <alignment vertical="center" wrapText="1"/>
    </xf>
    <xf numFmtId="165" fontId="4" fillId="0" borderId="9" xfId="3" applyNumberFormat="1" applyFont="1" applyBorder="1" applyAlignment="1"/>
    <xf numFmtId="165" fontId="4" fillId="0" borderId="11" xfId="3" applyNumberFormat="1" applyFont="1" applyBorder="1" applyAlignment="1"/>
    <xf numFmtId="0" fontId="11" fillId="4" borderId="24" xfId="4" applyFont="1" applyFill="1" applyBorder="1" applyAlignment="1">
      <alignment vertical="center" wrapText="1"/>
    </xf>
    <xf numFmtId="165" fontId="12" fillId="4" borderId="25" xfId="3" applyNumberFormat="1" applyFont="1" applyFill="1" applyBorder="1" applyAlignment="1" applyProtection="1"/>
    <xf numFmtId="165" fontId="12" fillId="4" borderId="3" xfId="3" applyNumberFormat="1" applyFont="1" applyFill="1" applyBorder="1" applyAlignment="1" applyProtection="1"/>
    <xf numFmtId="165" fontId="12" fillId="4" borderId="26" xfId="3" applyNumberFormat="1" applyFont="1" applyFill="1" applyBorder="1" applyAlignment="1" applyProtection="1"/>
    <xf numFmtId="0" fontId="9" fillId="0" borderId="24" xfId="5" applyFont="1" applyBorder="1" applyAlignment="1">
      <alignment wrapText="1"/>
    </xf>
    <xf numFmtId="168" fontId="5" fillId="4" borderId="16" xfId="5" applyNumberFormat="1" applyFont="1" applyFill="1" applyBorder="1" applyAlignment="1">
      <alignment horizontal="left"/>
    </xf>
    <xf numFmtId="165" fontId="12" fillId="4" borderId="27" xfId="3" applyNumberFormat="1" applyFont="1" applyFill="1" applyBorder="1" applyAlignment="1" applyProtection="1"/>
    <xf numFmtId="165" fontId="12" fillId="4" borderId="28" xfId="3" applyNumberFormat="1" applyFont="1" applyFill="1" applyBorder="1" applyAlignment="1" applyProtection="1"/>
    <xf numFmtId="165" fontId="12" fillId="4" borderId="19" xfId="3" applyNumberFormat="1" applyFont="1" applyFill="1" applyBorder="1" applyAlignment="1" applyProtection="1"/>
    <xf numFmtId="0" fontId="16" fillId="0" borderId="0" xfId="4"/>
    <xf numFmtId="0" fontId="5" fillId="4" borderId="10" xfId="5" applyFont="1" applyFill="1" applyBorder="1" applyAlignment="1">
      <alignment horizontal="center" wrapText="1"/>
    </xf>
    <xf numFmtId="165" fontId="4" fillId="0" borderId="0" xfId="5" applyNumberFormat="1" applyFont="1"/>
    <xf numFmtId="170" fontId="4" fillId="0" borderId="0" xfId="6" applyNumberFormat="1" applyFont="1"/>
    <xf numFmtId="4" fontId="4" fillId="0" borderId="0" xfId="5" applyNumberFormat="1" applyFont="1"/>
    <xf numFmtId="0" fontId="10" fillId="0" borderId="20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1" fillId="4" borderId="24" xfId="0" applyFont="1" applyFill="1" applyBorder="1" applyAlignment="1">
      <alignment vertical="center" wrapText="1"/>
    </xf>
    <xf numFmtId="165" fontId="12" fillId="4" borderId="17" xfId="3" applyNumberFormat="1" applyFont="1" applyFill="1" applyBorder="1" applyAlignment="1" applyProtection="1"/>
    <xf numFmtId="165" fontId="12" fillId="4" borderId="30" xfId="3" applyNumberFormat="1" applyFont="1" applyFill="1" applyBorder="1" applyAlignment="1" applyProtection="1"/>
    <xf numFmtId="0" fontId="9" fillId="0" borderId="0" xfId="5" applyFont="1"/>
    <xf numFmtId="165" fontId="0" fillId="0" borderId="0" xfId="0" applyNumberFormat="1"/>
    <xf numFmtId="165" fontId="20" fillId="2" borderId="1" xfId="3" applyNumberFormat="1" applyFont="1" applyFill="1" applyBorder="1" applyProtection="1"/>
    <xf numFmtId="165" fontId="20" fillId="0" borderId="1" xfId="3" applyNumberFormat="1" applyFont="1" applyFill="1" applyBorder="1" applyProtection="1"/>
    <xf numFmtId="165" fontId="16" fillId="0" borderId="0" xfId="4" applyNumberFormat="1"/>
    <xf numFmtId="164" fontId="4" fillId="0" borderId="0" xfId="3" applyFont="1" applyAlignment="1"/>
    <xf numFmtId="165" fontId="5" fillId="3" borderId="1" xfId="3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17" fillId="0" borderId="2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0" fontId="5" fillId="3" borderId="1" xfId="2" applyFont="1" applyFill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165" fontId="5" fillId="4" borderId="1" xfId="3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/>
    </xf>
    <xf numFmtId="3" fontId="18" fillId="0" borderId="8" xfId="0" applyNumberFormat="1" applyFont="1" applyBorder="1" applyAlignment="1">
      <alignment horizontal="center"/>
    </xf>
    <xf numFmtId="3" fontId="18" fillId="0" borderId="9" xfId="0" applyNumberFormat="1" applyFont="1" applyBorder="1" applyAlignment="1">
      <alignment horizontal="center"/>
    </xf>
    <xf numFmtId="3" fontId="17" fillId="0" borderId="7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3" fontId="17" fillId="0" borderId="9" xfId="0" applyNumberFormat="1" applyFont="1" applyBorder="1" applyAlignment="1">
      <alignment horizontal="center"/>
    </xf>
    <xf numFmtId="3" fontId="18" fillId="0" borderId="31" xfId="0" applyNumberFormat="1" applyFont="1" applyBorder="1" applyAlignment="1">
      <alignment horizontal="center"/>
    </xf>
    <xf numFmtId="3" fontId="18" fillId="0" borderId="12" xfId="0" applyNumberFormat="1" applyFont="1" applyBorder="1" applyAlignment="1">
      <alignment horizontal="center"/>
    </xf>
    <xf numFmtId="0" fontId="5" fillId="4" borderId="13" xfId="5" applyFont="1" applyFill="1" applyBorder="1" applyAlignment="1">
      <alignment horizontal="center" vertical="center" wrapText="1"/>
    </xf>
    <xf numFmtId="0" fontId="5" fillId="4" borderId="16" xfId="5" applyFont="1" applyFill="1" applyBorder="1" applyAlignment="1">
      <alignment horizontal="center" vertical="center" wrapText="1"/>
    </xf>
    <xf numFmtId="165" fontId="5" fillId="4" borderId="15" xfId="3" applyNumberFormat="1" applyFont="1" applyFill="1" applyBorder="1" applyAlignment="1">
      <alignment horizontal="center" vertical="center" wrapText="1"/>
    </xf>
    <xf numFmtId="165" fontId="5" fillId="4" borderId="19" xfId="3" applyNumberFormat="1" applyFont="1" applyFill="1" applyBorder="1" applyAlignment="1">
      <alignment horizontal="center" vertical="center" wrapText="1"/>
    </xf>
    <xf numFmtId="165" fontId="5" fillId="4" borderId="29" xfId="3" applyNumberFormat="1" applyFont="1" applyFill="1" applyBorder="1" applyAlignment="1">
      <alignment horizontal="center" vertical="center" wrapText="1"/>
    </xf>
    <xf numFmtId="165" fontId="5" fillId="4" borderId="27" xfId="3" applyNumberFormat="1" applyFont="1" applyFill="1" applyBorder="1" applyAlignment="1">
      <alignment horizontal="center" vertical="center" wrapText="1"/>
    </xf>
  </cellXfs>
  <cellStyles count="8">
    <cellStyle name="Millares 2" xfId="6" xr:uid="{DEA6E353-20D5-4E10-9246-8807C3573CDC}"/>
    <cellStyle name="Millares 2 2" xfId="3" xr:uid="{254D1DC3-2A10-41E5-AB13-4B59AF31CF84}"/>
    <cellStyle name="Normal" xfId="0" builtinId="0"/>
    <cellStyle name="Normal 2" xfId="4" xr:uid="{4A6714F0-560D-49A6-83DA-6B2CD6E1DBDF}"/>
    <cellStyle name="Normal 2 2" xfId="1" xr:uid="{614F7F9E-B830-42C7-A12D-7DA72BDE289A}"/>
    <cellStyle name="Normal 3 2" xfId="2" xr:uid="{79439E7B-3807-4557-9A6F-D529B9EF757C}"/>
    <cellStyle name="Normal 3 2 3" xfId="5" xr:uid="{4318FBF0-B363-48D9-BE38-39EDE95389B3}"/>
    <cellStyle name="Porcentaje 2" xfId="7" xr:uid="{685874F5-47F6-4FDE-9F8E-046F2D42AEB6}"/>
  </cellStyles>
  <dxfs count="18"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144462</xdr:colOff>
      <xdr:row>0</xdr:row>
      <xdr:rowOff>52389</xdr:rowOff>
    </xdr:from>
    <xdr:to>
      <xdr:col>1</xdr:col>
      <xdr:colOff>2437404</xdr:colOff>
      <xdr:row>3</xdr:row>
      <xdr:rowOff>149225</xdr:rowOff>
    </xdr:to>
    <xdr:pic>
      <xdr:nvPicPr>
        <xdr:cNvPr id="3" name="Imagen 2" descr="C:\Users\mmerchan\Desktop\COORDPRESUPUESTO2017\VARIOS\LOGOS FNC\LOGO FONDO.jpg">
          <a:extLst>
            <a:ext uri="{FF2B5EF4-FFF2-40B4-BE49-F238E27FC236}">
              <a16:creationId xmlns:a16="http://schemas.microsoft.com/office/drawing/2014/main" id="{210818E1-3188-4AC0-882A-BCC56E30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62" y="52389"/>
          <a:ext cx="2292942" cy="763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144462</xdr:colOff>
      <xdr:row>0</xdr:row>
      <xdr:rowOff>52389</xdr:rowOff>
    </xdr:from>
    <xdr:to>
      <xdr:col>1</xdr:col>
      <xdr:colOff>2437404</xdr:colOff>
      <xdr:row>3</xdr:row>
      <xdr:rowOff>149225</xdr:rowOff>
    </xdr:to>
    <xdr:pic>
      <xdr:nvPicPr>
        <xdr:cNvPr id="3" name="Imagen 2" descr="C:\Users\mmerchan\Desktop\COORDPRESUPUESTO2017\VARIOS\LOGOS FNC\LOGO FONDO.jpg">
          <a:extLst>
            <a:ext uri="{FF2B5EF4-FFF2-40B4-BE49-F238E27FC236}">
              <a16:creationId xmlns:a16="http://schemas.microsoft.com/office/drawing/2014/main" id="{9117159B-238A-4E67-96AA-4AA8C00A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" y="52389"/>
          <a:ext cx="2289767" cy="763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490537</xdr:colOff>
      <xdr:row>0</xdr:row>
      <xdr:rowOff>49214</xdr:rowOff>
    </xdr:from>
    <xdr:to>
      <xdr:col>1</xdr:col>
      <xdr:colOff>2780304</xdr:colOff>
      <xdr:row>3</xdr:row>
      <xdr:rowOff>149225</xdr:rowOff>
    </xdr:to>
    <xdr:pic>
      <xdr:nvPicPr>
        <xdr:cNvPr id="2" name="Imagen 2" descr="C:\Users\mmerchan\Desktop\COORDPRESUPUESTO2017\VARIOS\LOGOS FNC\LOGO FONDO.jpg">
          <a:extLst>
            <a:ext uri="{FF2B5EF4-FFF2-40B4-BE49-F238E27FC236}">
              <a16:creationId xmlns:a16="http://schemas.microsoft.com/office/drawing/2014/main" id="{6A48B3C4-8733-48F3-B43E-4022587EA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" y="49214"/>
          <a:ext cx="2289767" cy="763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490537</xdr:colOff>
      <xdr:row>0</xdr:row>
      <xdr:rowOff>49214</xdr:rowOff>
    </xdr:from>
    <xdr:to>
      <xdr:col>1</xdr:col>
      <xdr:colOff>2780304</xdr:colOff>
      <xdr:row>3</xdr:row>
      <xdr:rowOff>149225</xdr:rowOff>
    </xdr:to>
    <xdr:pic>
      <xdr:nvPicPr>
        <xdr:cNvPr id="3" name="Imagen 2" descr="C:\Users\mmerchan\Desktop\COORDPRESUPUESTO2017\VARIOS\LOGOS FNC\LOGO FONDO.jpg">
          <a:extLst>
            <a:ext uri="{FF2B5EF4-FFF2-40B4-BE49-F238E27FC236}">
              <a16:creationId xmlns:a16="http://schemas.microsoft.com/office/drawing/2014/main" id="{C4D4B679-0D6B-4D57-8981-B8F58177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12" y="52389"/>
          <a:ext cx="2286592" cy="763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490537</xdr:colOff>
      <xdr:row>0</xdr:row>
      <xdr:rowOff>49214</xdr:rowOff>
    </xdr:from>
    <xdr:to>
      <xdr:col>1</xdr:col>
      <xdr:colOff>2780304</xdr:colOff>
      <xdr:row>3</xdr:row>
      <xdr:rowOff>149225</xdr:rowOff>
    </xdr:to>
    <xdr:pic>
      <xdr:nvPicPr>
        <xdr:cNvPr id="3" name="Imagen 2" descr="C:\Users\mmerchan\Desktop\COORDPRESUPUESTO2017\VARIOS\LOGOS FNC\LOGO FONDO.jpg">
          <a:extLst>
            <a:ext uri="{FF2B5EF4-FFF2-40B4-BE49-F238E27FC236}">
              <a16:creationId xmlns:a16="http://schemas.microsoft.com/office/drawing/2014/main" id="{5659FFCB-FF31-4353-8A59-8A45DCA8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12" y="52389"/>
          <a:ext cx="2286592" cy="763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490537</xdr:colOff>
      <xdr:row>0</xdr:row>
      <xdr:rowOff>49214</xdr:rowOff>
    </xdr:from>
    <xdr:to>
      <xdr:col>1</xdr:col>
      <xdr:colOff>2780304</xdr:colOff>
      <xdr:row>3</xdr:row>
      <xdr:rowOff>149225</xdr:rowOff>
    </xdr:to>
    <xdr:pic>
      <xdr:nvPicPr>
        <xdr:cNvPr id="3" name="Imagen 2" descr="C:\Users\mmerchan\Desktop\COORDPRESUPUESTO2017\VARIOS\LOGOS FNC\LOGO FONDO.jpg">
          <a:extLst>
            <a:ext uri="{FF2B5EF4-FFF2-40B4-BE49-F238E27FC236}">
              <a16:creationId xmlns:a16="http://schemas.microsoft.com/office/drawing/2014/main" id="{5D85CAEE-DB87-4A48-9083-1971E203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" y="49214"/>
          <a:ext cx="2289767" cy="747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7EC-2637-48CC-9AA4-EE52A181AECC}">
  <sheetPr>
    <pageSetUpPr fitToPage="1"/>
  </sheetPr>
  <dimension ref="A1:Q93"/>
  <sheetViews>
    <sheetView tabSelected="1" topLeftCell="B1" zoomScale="130" zoomScaleNormal="130" workbookViewId="0">
      <pane xSplit="1" ySplit="6" topLeftCell="C7" activePane="bottomRight" state="frozen"/>
      <selection pane="bottomRight" activeCell="C10" sqref="C10"/>
      <selection pane="bottomLeft" activeCell="B9" sqref="B9"/>
      <selection pane="topRight" activeCell="C1" sqref="C1"/>
    </sheetView>
  </sheetViews>
  <sheetFormatPr defaultColWidth="0" defaultRowHeight="17.45"/>
  <cols>
    <col min="1" max="1" width="2.5703125" style="1" hidden="1" customWidth="1"/>
    <col min="2" max="2" width="40.28515625" style="1" customWidth="1"/>
    <col min="3" max="3" width="20.28515625" style="1" customWidth="1"/>
    <col min="4" max="4" width="19.5703125" style="1" customWidth="1"/>
    <col min="5" max="5" width="20.28515625" style="1" customWidth="1"/>
    <col min="6" max="6" width="19.28515625" style="41" customWidth="1"/>
    <col min="7" max="7" width="20.42578125" style="41" customWidth="1"/>
    <col min="8" max="8" width="17.7109375" style="42" customWidth="1"/>
    <col min="9" max="9" width="20.5703125" style="38" customWidth="1"/>
    <col min="10" max="10" width="17.28515625" style="1" customWidth="1"/>
    <col min="11" max="11" width="20.42578125" style="1" customWidth="1"/>
    <col min="12" max="12" width="15.42578125" style="1" customWidth="1"/>
    <col min="13" max="13" width="20.5703125" style="1" customWidth="1"/>
    <col min="14" max="14" width="16.7109375" style="1" customWidth="1"/>
    <col min="15" max="15" width="22" style="1" customWidth="1"/>
    <col min="16" max="16" width="16.7109375" style="1" customWidth="1"/>
    <col min="17" max="17" width="21" style="1" customWidth="1"/>
    <col min="18" max="242" width="11.42578125" style="1" customWidth="1"/>
    <col min="243" max="243" width="70.28515625" style="1" customWidth="1"/>
    <col min="244" max="244" width="26.28515625" style="1" customWidth="1"/>
    <col min="245" max="257" width="0" style="1" hidden="1"/>
    <col min="258" max="258" width="40.28515625" style="1" customWidth="1"/>
    <col min="259" max="259" width="20.28515625" style="1" customWidth="1"/>
    <col min="260" max="260" width="19.5703125" style="1" customWidth="1"/>
    <col min="261" max="261" width="20.28515625" style="1" customWidth="1"/>
    <col min="262" max="262" width="16.28515625" style="1" customWidth="1"/>
    <col min="263" max="263" width="20.42578125" style="1" customWidth="1"/>
    <col min="264" max="264" width="17.7109375" style="1" customWidth="1"/>
    <col min="265" max="265" width="20.5703125" style="1" customWidth="1"/>
    <col min="266" max="266" width="17.28515625" style="1" customWidth="1"/>
    <col min="267" max="267" width="20.42578125" style="1" customWidth="1"/>
    <col min="268" max="268" width="15.42578125" style="1" customWidth="1"/>
    <col min="269" max="269" width="20.5703125" style="1" customWidth="1"/>
    <col min="270" max="270" width="16.7109375" style="1" customWidth="1"/>
    <col min="271" max="271" width="22" style="1" customWidth="1"/>
    <col min="272" max="272" width="16.7109375" style="1" customWidth="1"/>
    <col min="273" max="273" width="21" style="1" customWidth="1"/>
    <col min="274" max="498" width="11.42578125" style="1" customWidth="1"/>
    <col min="499" max="499" width="70.28515625" style="1" customWidth="1"/>
    <col min="500" max="500" width="26.28515625" style="1" customWidth="1"/>
    <col min="501" max="513" width="0" style="1" hidden="1"/>
    <col min="514" max="514" width="40.28515625" style="1" customWidth="1"/>
    <col min="515" max="515" width="20.28515625" style="1" customWidth="1"/>
    <col min="516" max="516" width="19.5703125" style="1" customWidth="1"/>
    <col min="517" max="517" width="20.28515625" style="1" customWidth="1"/>
    <col min="518" max="518" width="16.28515625" style="1" customWidth="1"/>
    <col min="519" max="519" width="20.42578125" style="1" customWidth="1"/>
    <col min="520" max="520" width="17.7109375" style="1" customWidth="1"/>
    <col min="521" max="521" width="20.5703125" style="1" customWidth="1"/>
    <col min="522" max="522" width="17.28515625" style="1" customWidth="1"/>
    <col min="523" max="523" width="20.42578125" style="1" customWidth="1"/>
    <col min="524" max="524" width="15.42578125" style="1" customWidth="1"/>
    <col min="525" max="525" width="20.5703125" style="1" customWidth="1"/>
    <col min="526" max="526" width="16.7109375" style="1" customWidth="1"/>
    <col min="527" max="527" width="22" style="1" customWidth="1"/>
    <col min="528" max="528" width="16.7109375" style="1" customWidth="1"/>
    <col min="529" max="529" width="21" style="1" customWidth="1"/>
    <col min="530" max="754" width="11.42578125" style="1" customWidth="1"/>
    <col min="755" max="755" width="70.28515625" style="1" customWidth="1"/>
    <col min="756" max="756" width="26.28515625" style="1" customWidth="1"/>
    <col min="757" max="769" width="0" style="1" hidden="1"/>
    <col min="770" max="770" width="40.28515625" style="1" customWidth="1"/>
    <col min="771" max="771" width="20.28515625" style="1" customWidth="1"/>
    <col min="772" max="772" width="19.5703125" style="1" customWidth="1"/>
    <col min="773" max="773" width="20.28515625" style="1" customWidth="1"/>
    <col min="774" max="774" width="16.28515625" style="1" customWidth="1"/>
    <col min="775" max="775" width="20.42578125" style="1" customWidth="1"/>
    <col min="776" max="776" width="17.7109375" style="1" customWidth="1"/>
    <col min="777" max="777" width="20.5703125" style="1" customWidth="1"/>
    <col min="778" max="778" width="17.28515625" style="1" customWidth="1"/>
    <col min="779" max="779" width="20.42578125" style="1" customWidth="1"/>
    <col min="780" max="780" width="15.42578125" style="1" customWidth="1"/>
    <col min="781" max="781" width="20.5703125" style="1" customWidth="1"/>
    <col min="782" max="782" width="16.7109375" style="1" customWidth="1"/>
    <col min="783" max="783" width="22" style="1" customWidth="1"/>
    <col min="784" max="784" width="16.7109375" style="1" customWidth="1"/>
    <col min="785" max="785" width="21" style="1" customWidth="1"/>
    <col min="786" max="1010" width="11.42578125" style="1" customWidth="1"/>
    <col min="1011" max="1011" width="70.28515625" style="1" customWidth="1"/>
    <col min="1012" max="1012" width="26.28515625" style="1" customWidth="1"/>
    <col min="1013" max="1025" width="0" style="1" hidden="1"/>
    <col min="1026" max="1026" width="40.28515625" style="1" customWidth="1"/>
    <col min="1027" max="1027" width="20.28515625" style="1" customWidth="1"/>
    <col min="1028" max="1028" width="19.5703125" style="1" customWidth="1"/>
    <col min="1029" max="1029" width="20.28515625" style="1" customWidth="1"/>
    <col min="1030" max="1030" width="16.28515625" style="1" customWidth="1"/>
    <col min="1031" max="1031" width="20.42578125" style="1" customWidth="1"/>
    <col min="1032" max="1032" width="17.7109375" style="1" customWidth="1"/>
    <col min="1033" max="1033" width="20.5703125" style="1" customWidth="1"/>
    <col min="1034" max="1034" width="17.28515625" style="1" customWidth="1"/>
    <col min="1035" max="1035" width="20.42578125" style="1" customWidth="1"/>
    <col min="1036" max="1036" width="15.42578125" style="1" customWidth="1"/>
    <col min="1037" max="1037" width="20.5703125" style="1" customWidth="1"/>
    <col min="1038" max="1038" width="16.7109375" style="1" customWidth="1"/>
    <col min="1039" max="1039" width="22" style="1" customWidth="1"/>
    <col min="1040" max="1040" width="16.7109375" style="1" customWidth="1"/>
    <col min="1041" max="1041" width="21" style="1" customWidth="1"/>
    <col min="1042" max="1266" width="11.42578125" style="1" customWidth="1"/>
    <col min="1267" max="1267" width="70.28515625" style="1" customWidth="1"/>
    <col min="1268" max="1268" width="26.28515625" style="1" customWidth="1"/>
    <col min="1269" max="1281" width="0" style="1" hidden="1"/>
    <col min="1282" max="1282" width="40.28515625" style="1" customWidth="1"/>
    <col min="1283" max="1283" width="20.28515625" style="1" customWidth="1"/>
    <col min="1284" max="1284" width="19.5703125" style="1" customWidth="1"/>
    <col min="1285" max="1285" width="20.28515625" style="1" customWidth="1"/>
    <col min="1286" max="1286" width="16.28515625" style="1" customWidth="1"/>
    <col min="1287" max="1287" width="20.42578125" style="1" customWidth="1"/>
    <col min="1288" max="1288" width="17.7109375" style="1" customWidth="1"/>
    <col min="1289" max="1289" width="20.5703125" style="1" customWidth="1"/>
    <col min="1290" max="1290" width="17.28515625" style="1" customWidth="1"/>
    <col min="1291" max="1291" width="20.42578125" style="1" customWidth="1"/>
    <col min="1292" max="1292" width="15.42578125" style="1" customWidth="1"/>
    <col min="1293" max="1293" width="20.5703125" style="1" customWidth="1"/>
    <col min="1294" max="1294" width="16.7109375" style="1" customWidth="1"/>
    <col min="1295" max="1295" width="22" style="1" customWidth="1"/>
    <col min="1296" max="1296" width="16.7109375" style="1" customWidth="1"/>
    <col min="1297" max="1297" width="21" style="1" customWidth="1"/>
    <col min="1298" max="1522" width="11.42578125" style="1" customWidth="1"/>
    <col min="1523" max="1523" width="70.28515625" style="1" customWidth="1"/>
    <col min="1524" max="1524" width="26.28515625" style="1" customWidth="1"/>
    <col min="1525" max="1537" width="0" style="1" hidden="1"/>
    <col min="1538" max="1538" width="40.28515625" style="1" customWidth="1"/>
    <col min="1539" max="1539" width="20.28515625" style="1" customWidth="1"/>
    <col min="1540" max="1540" width="19.5703125" style="1" customWidth="1"/>
    <col min="1541" max="1541" width="20.28515625" style="1" customWidth="1"/>
    <col min="1542" max="1542" width="16.28515625" style="1" customWidth="1"/>
    <col min="1543" max="1543" width="20.42578125" style="1" customWidth="1"/>
    <col min="1544" max="1544" width="17.7109375" style="1" customWidth="1"/>
    <col min="1545" max="1545" width="20.5703125" style="1" customWidth="1"/>
    <col min="1546" max="1546" width="17.28515625" style="1" customWidth="1"/>
    <col min="1547" max="1547" width="20.42578125" style="1" customWidth="1"/>
    <col min="1548" max="1548" width="15.42578125" style="1" customWidth="1"/>
    <col min="1549" max="1549" width="20.5703125" style="1" customWidth="1"/>
    <col min="1550" max="1550" width="16.7109375" style="1" customWidth="1"/>
    <col min="1551" max="1551" width="22" style="1" customWidth="1"/>
    <col min="1552" max="1552" width="16.7109375" style="1" customWidth="1"/>
    <col min="1553" max="1553" width="21" style="1" customWidth="1"/>
    <col min="1554" max="1778" width="11.42578125" style="1" customWidth="1"/>
    <col min="1779" max="1779" width="70.28515625" style="1" customWidth="1"/>
    <col min="1780" max="1780" width="26.28515625" style="1" customWidth="1"/>
    <col min="1781" max="1793" width="0" style="1" hidden="1"/>
    <col min="1794" max="1794" width="40.28515625" style="1" customWidth="1"/>
    <col min="1795" max="1795" width="20.28515625" style="1" customWidth="1"/>
    <col min="1796" max="1796" width="19.5703125" style="1" customWidth="1"/>
    <col min="1797" max="1797" width="20.28515625" style="1" customWidth="1"/>
    <col min="1798" max="1798" width="16.28515625" style="1" customWidth="1"/>
    <col min="1799" max="1799" width="20.42578125" style="1" customWidth="1"/>
    <col min="1800" max="1800" width="17.7109375" style="1" customWidth="1"/>
    <col min="1801" max="1801" width="20.5703125" style="1" customWidth="1"/>
    <col min="1802" max="1802" width="17.28515625" style="1" customWidth="1"/>
    <col min="1803" max="1803" width="20.42578125" style="1" customWidth="1"/>
    <col min="1804" max="1804" width="15.42578125" style="1" customWidth="1"/>
    <col min="1805" max="1805" width="20.5703125" style="1" customWidth="1"/>
    <col min="1806" max="1806" width="16.7109375" style="1" customWidth="1"/>
    <col min="1807" max="1807" width="22" style="1" customWidth="1"/>
    <col min="1808" max="1808" width="16.7109375" style="1" customWidth="1"/>
    <col min="1809" max="1809" width="21" style="1" customWidth="1"/>
    <col min="1810" max="2034" width="11.42578125" style="1" customWidth="1"/>
    <col min="2035" max="2035" width="70.28515625" style="1" customWidth="1"/>
    <col min="2036" max="2036" width="26.28515625" style="1" customWidth="1"/>
    <col min="2037" max="2049" width="0" style="1" hidden="1"/>
    <col min="2050" max="2050" width="40.28515625" style="1" customWidth="1"/>
    <col min="2051" max="2051" width="20.28515625" style="1" customWidth="1"/>
    <col min="2052" max="2052" width="19.5703125" style="1" customWidth="1"/>
    <col min="2053" max="2053" width="20.28515625" style="1" customWidth="1"/>
    <col min="2054" max="2054" width="16.28515625" style="1" customWidth="1"/>
    <col min="2055" max="2055" width="20.42578125" style="1" customWidth="1"/>
    <col min="2056" max="2056" width="17.7109375" style="1" customWidth="1"/>
    <col min="2057" max="2057" width="20.5703125" style="1" customWidth="1"/>
    <col min="2058" max="2058" width="17.28515625" style="1" customWidth="1"/>
    <col min="2059" max="2059" width="20.42578125" style="1" customWidth="1"/>
    <col min="2060" max="2060" width="15.42578125" style="1" customWidth="1"/>
    <col min="2061" max="2061" width="20.5703125" style="1" customWidth="1"/>
    <col min="2062" max="2062" width="16.7109375" style="1" customWidth="1"/>
    <col min="2063" max="2063" width="22" style="1" customWidth="1"/>
    <col min="2064" max="2064" width="16.7109375" style="1" customWidth="1"/>
    <col min="2065" max="2065" width="21" style="1" customWidth="1"/>
    <col min="2066" max="2290" width="11.42578125" style="1" customWidth="1"/>
    <col min="2291" max="2291" width="70.28515625" style="1" customWidth="1"/>
    <col min="2292" max="2292" width="26.28515625" style="1" customWidth="1"/>
    <col min="2293" max="2305" width="0" style="1" hidden="1"/>
    <col min="2306" max="2306" width="40.28515625" style="1" customWidth="1"/>
    <col min="2307" max="2307" width="20.28515625" style="1" customWidth="1"/>
    <col min="2308" max="2308" width="19.5703125" style="1" customWidth="1"/>
    <col min="2309" max="2309" width="20.28515625" style="1" customWidth="1"/>
    <col min="2310" max="2310" width="16.28515625" style="1" customWidth="1"/>
    <col min="2311" max="2311" width="20.42578125" style="1" customWidth="1"/>
    <col min="2312" max="2312" width="17.7109375" style="1" customWidth="1"/>
    <col min="2313" max="2313" width="20.5703125" style="1" customWidth="1"/>
    <col min="2314" max="2314" width="17.28515625" style="1" customWidth="1"/>
    <col min="2315" max="2315" width="20.42578125" style="1" customWidth="1"/>
    <col min="2316" max="2316" width="15.42578125" style="1" customWidth="1"/>
    <col min="2317" max="2317" width="20.5703125" style="1" customWidth="1"/>
    <col min="2318" max="2318" width="16.7109375" style="1" customWidth="1"/>
    <col min="2319" max="2319" width="22" style="1" customWidth="1"/>
    <col min="2320" max="2320" width="16.7109375" style="1" customWidth="1"/>
    <col min="2321" max="2321" width="21" style="1" customWidth="1"/>
    <col min="2322" max="2546" width="11.42578125" style="1" customWidth="1"/>
    <col min="2547" max="2547" width="70.28515625" style="1" customWidth="1"/>
    <col min="2548" max="2548" width="26.28515625" style="1" customWidth="1"/>
    <col min="2549" max="2561" width="0" style="1" hidden="1"/>
    <col min="2562" max="2562" width="40.28515625" style="1" customWidth="1"/>
    <col min="2563" max="2563" width="20.28515625" style="1" customWidth="1"/>
    <col min="2564" max="2564" width="19.5703125" style="1" customWidth="1"/>
    <col min="2565" max="2565" width="20.28515625" style="1" customWidth="1"/>
    <col min="2566" max="2566" width="16.28515625" style="1" customWidth="1"/>
    <col min="2567" max="2567" width="20.42578125" style="1" customWidth="1"/>
    <col min="2568" max="2568" width="17.7109375" style="1" customWidth="1"/>
    <col min="2569" max="2569" width="20.5703125" style="1" customWidth="1"/>
    <col min="2570" max="2570" width="17.28515625" style="1" customWidth="1"/>
    <col min="2571" max="2571" width="20.42578125" style="1" customWidth="1"/>
    <col min="2572" max="2572" width="15.42578125" style="1" customWidth="1"/>
    <col min="2573" max="2573" width="20.5703125" style="1" customWidth="1"/>
    <col min="2574" max="2574" width="16.7109375" style="1" customWidth="1"/>
    <col min="2575" max="2575" width="22" style="1" customWidth="1"/>
    <col min="2576" max="2576" width="16.7109375" style="1" customWidth="1"/>
    <col min="2577" max="2577" width="21" style="1" customWidth="1"/>
    <col min="2578" max="2802" width="11.42578125" style="1" customWidth="1"/>
    <col min="2803" max="2803" width="70.28515625" style="1" customWidth="1"/>
    <col min="2804" max="2804" width="26.28515625" style="1" customWidth="1"/>
    <col min="2805" max="2817" width="0" style="1" hidden="1"/>
    <col min="2818" max="2818" width="40.28515625" style="1" customWidth="1"/>
    <col min="2819" max="2819" width="20.28515625" style="1" customWidth="1"/>
    <col min="2820" max="2820" width="19.5703125" style="1" customWidth="1"/>
    <col min="2821" max="2821" width="20.28515625" style="1" customWidth="1"/>
    <col min="2822" max="2822" width="16.28515625" style="1" customWidth="1"/>
    <col min="2823" max="2823" width="20.42578125" style="1" customWidth="1"/>
    <col min="2824" max="2824" width="17.7109375" style="1" customWidth="1"/>
    <col min="2825" max="2825" width="20.5703125" style="1" customWidth="1"/>
    <col min="2826" max="2826" width="17.28515625" style="1" customWidth="1"/>
    <col min="2827" max="2827" width="20.42578125" style="1" customWidth="1"/>
    <col min="2828" max="2828" width="15.42578125" style="1" customWidth="1"/>
    <col min="2829" max="2829" width="20.5703125" style="1" customWidth="1"/>
    <col min="2830" max="2830" width="16.7109375" style="1" customWidth="1"/>
    <col min="2831" max="2831" width="22" style="1" customWidth="1"/>
    <col min="2832" max="2832" width="16.7109375" style="1" customWidth="1"/>
    <col min="2833" max="2833" width="21" style="1" customWidth="1"/>
    <col min="2834" max="3058" width="11.42578125" style="1" customWidth="1"/>
    <col min="3059" max="3059" width="70.28515625" style="1" customWidth="1"/>
    <col min="3060" max="3060" width="26.28515625" style="1" customWidth="1"/>
    <col min="3061" max="3073" width="0" style="1" hidden="1"/>
    <col min="3074" max="3074" width="40.28515625" style="1" customWidth="1"/>
    <col min="3075" max="3075" width="20.28515625" style="1" customWidth="1"/>
    <col min="3076" max="3076" width="19.5703125" style="1" customWidth="1"/>
    <col min="3077" max="3077" width="20.28515625" style="1" customWidth="1"/>
    <col min="3078" max="3078" width="16.28515625" style="1" customWidth="1"/>
    <col min="3079" max="3079" width="20.42578125" style="1" customWidth="1"/>
    <col min="3080" max="3080" width="17.7109375" style="1" customWidth="1"/>
    <col min="3081" max="3081" width="20.5703125" style="1" customWidth="1"/>
    <col min="3082" max="3082" width="17.28515625" style="1" customWidth="1"/>
    <col min="3083" max="3083" width="20.42578125" style="1" customWidth="1"/>
    <col min="3084" max="3084" width="15.42578125" style="1" customWidth="1"/>
    <col min="3085" max="3085" width="20.5703125" style="1" customWidth="1"/>
    <col min="3086" max="3086" width="16.7109375" style="1" customWidth="1"/>
    <col min="3087" max="3087" width="22" style="1" customWidth="1"/>
    <col min="3088" max="3088" width="16.7109375" style="1" customWidth="1"/>
    <col min="3089" max="3089" width="21" style="1" customWidth="1"/>
    <col min="3090" max="3314" width="11.42578125" style="1" customWidth="1"/>
    <col min="3315" max="3315" width="70.28515625" style="1" customWidth="1"/>
    <col min="3316" max="3316" width="26.28515625" style="1" customWidth="1"/>
    <col min="3317" max="3329" width="0" style="1" hidden="1"/>
    <col min="3330" max="3330" width="40.28515625" style="1" customWidth="1"/>
    <col min="3331" max="3331" width="20.28515625" style="1" customWidth="1"/>
    <col min="3332" max="3332" width="19.5703125" style="1" customWidth="1"/>
    <col min="3333" max="3333" width="20.28515625" style="1" customWidth="1"/>
    <col min="3334" max="3334" width="16.28515625" style="1" customWidth="1"/>
    <col min="3335" max="3335" width="20.42578125" style="1" customWidth="1"/>
    <col min="3336" max="3336" width="17.7109375" style="1" customWidth="1"/>
    <col min="3337" max="3337" width="20.5703125" style="1" customWidth="1"/>
    <col min="3338" max="3338" width="17.28515625" style="1" customWidth="1"/>
    <col min="3339" max="3339" width="20.42578125" style="1" customWidth="1"/>
    <col min="3340" max="3340" width="15.42578125" style="1" customWidth="1"/>
    <col min="3341" max="3341" width="20.5703125" style="1" customWidth="1"/>
    <col min="3342" max="3342" width="16.7109375" style="1" customWidth="1"/>
    <col min="3343" max="3343" width="22" style="1" customWidth="1"/>
    <col min="3344" max="3344" width="16.7109375" style="1" customWidth="1"/>
    <col min="3345" max="3345" width="21" style="1" customWidth="1"/>
    <col min="3346" max="3570" width="11.42578125" style="1" customWidth="1"/>
    <col min="3571" max="3571" width="70.28515625" style="1" customWidth="1"/>
    <col min="3572" max="3572" width="26.28515625" style="1" customWidth="1"/>
    <col min="3573" max="3585" width="0" style="1" hidden="1"/>
    <col min="3586" max="3586" width="40.28515625" style="1" customWidth="1"/>
    <col min="3587" max="3587" width="20.28515625" style="1" customWidth="1"/>
    <col min="3588" max="3588" width="19.5703125" style="1" customWidth="1"/>
    <col min="3589" max="3589" width="20.28515625" style="1" customWidth="1"/>
    <col min="3590" max="3590" width="16.28515625" style="1" customWidth="1"/>
    <col min="3591" max="3591" width="20.42578125" style="1" customWidth="1"/>
    <col min="3592" max="3592" width="17.7109375" style="1" customWidth="1"/>
    <col min="3593" max="3593" width="20.5703125" style="1" customWidth="1"/>
    <col min="3594" max="3594" width="17.28515625" style="1" customWidth="1"/>
    <col min="3595" max="3595" width="20.42578125" style="1" customWidth="1"/>
    <col min="3596" max="3596" width="15.42578125" style="1" customWidth="1"/>
    <col min="3597" max="3597" width="20.5703125" style="1" customWidth="1"/>
    <col min="3598" max="3598" width="16.7109375" style="1" customWidth="1"/>
    <col min="3599" max="3599" width="22" style="1" customWidth="1"/>
    <col min="3600" max="3600" width="16.7109375" style="1" customWidth="1"/>
    <col min="3601" max="3601" width="21" style="1" customWidth="1"/>
    <col min="3602" max="3826" width="11.42578125" style="1" customWidth="1"/>
    <col min="3827" max="3827" width="70.28515625" style="1" customWidth="1"/>
    <col min="3828" max="3828" width="26.28515625" style="1" customWidth="1"/>
    <col min="3829" max="3841" width="0" style="1" hidden="1"/>
    <col min="3842" max="3842" width="40.28515625" style="1" customWidth="1"/>
    <col min="3843" max="3843" width="20.28515625" style="1" customWidth="1"/>
    <col min="3844" max="3844" width="19.5703125" style="1" customWidth="1"/>
    <col min="3845" max="3845" width="20.28515625" style="1" customWidth="1"/>
    <col min="3846" max="3846" width="16.28515625" style="1" customWidth="1"/>
    <col min="3847" max="3847" width="20.42578125" style="1" customWidth="1"/>
    <col min="3848" max="3848" width="17.7109375" style="1" customWidth="1"/>
    <col min="3849" max="3849" width="20.5703125" style="1" customWidth="1"/>
    <col min="3850" max="3850" width="17.28515625" style="1" customWidth="1"/>
    <col min="3851" max="3851" width="20.42578125" style="1" customWidth="1"/>
    <col min="3852" max="3852" width="15.42578125" style="1" customWidth="1"/>
    <col min="3853" max="3853" width="20.5703125" style="1" customWidth="1"/>
    <col min="3854" max="3854" width="16.7109375" style="1" customWidth="1"/>
    <col min="3855" max="3855" width="22" style="1" customWidth="1"/>
    <col min="3856" max="3856" width="16.7109375" style="1" customWidth="1"/>
    <col min="3857" max="3857" width="21" style="1" customWidth="1"/>
    <col min="3858" max="4082" width="11.42578125" style="1" customWidth="1"/>
    <col min="4083" max="4083" width="70.28515625" style="1" customWidth="1"/>
    <col min="4084" max="4084" width="26.28515625" style="1" customWidth="1"/>
    <col min="4085" max="4097" width="0" style="1" hidden="1"/>
    <col min="4098" max="4098" width="40.28515625" style="1" customWidth="1"/>
    <col min="4099" max="4099" width="20.28515625" style="1" customWidth="1"/>
    <col min="4100" max="4100" width="19.5703125" style="1" customWidth="1"/>
    <col min="4101" max="4101" width="20.28515625" style="1" customWidth="1"/>
    <col min="4102" max="4102" width="16.28515625" style="1" customWidth="1"/>
    <col min="4103" max="4103" width="20.42578125" style="1" customWidth="1"/>
    <col min="4104" max="4104" width="17.7109375" style="1" customWidth="1"/>
    <col min="4105" max="4105" width="20.5703125" style="1" customWidth="1"/>
    <col min="4106" max="4106" width="17.28515625" style="1" customWidth="1"/>
    <col min="4107" max="4107" width="20.42578125" style="1" customWidth="1"/>
    <col min="4108" max="4108" width="15.42578125" style="1" customWidth="1"/>
    <col min="4109" max="4109" width="20.5703125" style="1" customWidth="1"/>
    <col min="4110" max="4110" width="16.7109375" style="1" customWidth="1"/>
    <col min="4111" max="4111" width="22" style="1" customWidth="1"/>
    <col min="4112" max="4112" width="16.7109375" style="1" customWidth="1"/>
    <col min="4113" max="4113" width="21" style="1" customWidth="1"/>
    <col min="4114" max="4338" width="11.42578125" style="1" customWidth="1"/>
    <col min="4339" max="4339" width="70.28515625" style="1" customWidth="1"/>
    <col min="4340" max="4340" width="26.28515625" style="1" customWidth="1"/>
    <col min="4341" max="4353" width="0" style="1" hidden="1"/>
    <col min="4354" max="4354" width="40.28515625" style="1" customWidth="1"/>
    <col min="4355" max="4355" width="20.28515625" style="1" customWidth="1"/>
    <col min="4356" max="4356" width="19.5703125" style="1" customWidth="1"/>
    <col min="4357" max="4357" width="20.28515625" style="1" customWidth="1"/>
    <col min="4358" max="4358" width="16.28515625" style="1" customWidth="1"/>
    <col min="4359" max="4359" width="20.42578125" style="1" customWidth="1"/>
    <col min="4360" max="4360" width="17.7109375" style="1" customWidth="1"/>
    <col min="4361" max="4361" width="20.5703125" style="1" customWidth="1"/>
    <col min="4362" max="4362" width="17.28515625" style="1" customWidth="1"/>
    <col min="4363" max="4363" width="20.42578125" style="1" customWidth="1"/>
    <col min="4364" max="4364" width="15.42578125" style="1" customWidth="1"/>
    <col min="4365" max="4365" width="20.5703125" style="1" customWidth="1"/>
    <col min="4366" max="4366" width="16.7109375" style="1" customWidth="1"/>
    <col min="4367" max="4367" width="22" style="1" customWidth="1"/>
    <col min="4368" max="4368" width="16.7109375" style="1" customWidth="1"/>
    <col min="4369" max="4369" width="21" style="1" customWidth="1"/>
    <col min="4370" max="4594" width="11.42578125" style="1" customWidth="1"/>
    <col min="4595" max="4595" width="70.28515625" style="1" customWidth="1"/>
    <col min="4596" max="4596" width="26.28515625" style="1" customWidth="1"/>
    <col min="4597" max="4609" width="0" style="1" hidden="1"/>
    <col min="4610" max="4610" width="40.28515625" style="1" customWidth="1"/>
    <col min="4611" max="4611" width="20.28515625" style="1" customWidth="1"/>
    <col min="4612" max="4612" width="19.5703125" style="1" customWidth="1"/>
    <col min="4613" max="4613" width="20.28515625" style="1" customWidth="1"/>
    <col min="4614" max="4614" width="16.28515625" style="1" customWidth="1"/>
    <col min="4615" max="4615" width="20.42578125" style="1" customWidth="1"/>
    <col min="4616" max="4616" width="17.7109375" style="1" customWidth="1"/>
    <col min="4617" max="4617" width="20.5703125" style="1" customWidth="1"/>
    <col min="4618" max="4618" width="17.28515625" style="1" customWidth="1"/>
    <col min="4619" max="4619" width="20.42578125" style="1" customWidth="1"/>
    <col min="4620" max="4620" width="15.42578125" style="1" customWidth="1"/>
    <col min="4621" max="4621" width="20.5703125" style="1" customWidth="1"/>
    <col min="4622" max="4622" width="16.7109375" style="1" customWidth="1"/>
    <col min="4623" max="4623" width="22" style="1" customWidth="1"/>
    <col min="4624" max="4624" width="16.7109375" style="1" customWidth="1"/>
    <col min="4625" max="4625" width="21" style="1" customWidth="1"/>
    <col min="4626" max="4850" width="11.42578125" style="1" customWidth="1"/>
    <col min="4851" max="4851" width="70.28515625" style="1" customWidth="1"/>
    <col min="4852" max="4852" width="26.28515625" style="1" customWidth="1"/>
    <col min="4853" max="4865" width="0" style="1" hidden="1"/>
    <col min="4866" max="4866" width="40.28515625" style="1" customWidth="1"/>
    <col min="4867" max="4867" width="20.28515625" style="1" customWidth="1"/>
    <col min="4868" max="4868" width="19.5703125" style="1" customWidth="1"/>
    <col min="4869" max="4869" width="20.28515625" style="1" customWidth="1"/>
    <col min="4870" max="4870" width="16.28515625" style="1" customWidth="1"/>
    <col min="4871" max="4871" width="20.42578125" style="1" customWidth="1"/>
    <col min="4872" max="4872" width="17.7109375" style="1" customWidth="1"/>
    <col min="4873" max="4873" width="20.5703125" style="1" customWidth="1"/>
    <col min="4874" max="4874" width="17.28515625" style="1" customWidth="1"/>
    <col min="4875" max="4875" width="20.42578125" style="1" customWidth="1"/>
    <col min="4876" max="4876" width="15.42578125" style="1" customWidth="1"/>
    <col min="4877" max="4877" width="20.5703125" style="1" customWidth="1"/>
    <col min="4878" max="4878" width="16.7109375" style="1" customWidth="1"/>
    <col min="4879" max="4879" width="22" style="1" customWidth="1"/>
    <col min="4880" max="4880" width="16.7109375" style="1" customWidth="1"/>
    <col min="4881" max="4881" width="21" style="1" customWidth="1"/>
    <col min="4882" max="5106" width="11.42578125" style="1" customWidth="1"/>
    <col min="5107" max="5107" width="70.28515625" style="1" customWidth="1"/>
    <col min="5108" max="5108" width="26.28515625" style="1" customWidth="1"/>
    <col min="5109" max="5121" width="0" style="1" hidden="1"/>
    <col min="5122" max="5122" width="40.28515625" style="1" customWidth="1"/>
    <col min="5123" max="5123" width="20.28515625" style="1" customWidth="1"/>
    <col min="5124" max="5124" width="19.5703125" style="1" customWidth="1"/>
    <col min="5125" max="5125" width="20.28515625" style="1" customWidth="1"/>
    <col min="5126" max="5126" width="16.28515625" style="1" customWidth="1"/>
    <col min="5127" max="5127" width="20.42578125" style="1" customWidth="1"/>
    <col min="5128" max="5128" width="17.7109375" style="1" customWidth="1"/>
    <col min="5129" max="5129" width="20.5703125" style="1" customWidth="1"/>
    <col min="5130" max="5130" width="17.28515625" style="1" customWidth="1"/>
    <col min="5131" max="5131" width="20.42578125" style="1" customWidth="1"/>
    <col min="5132" max="5132" width="15.42578125" style="1" customWidth="1"/>
    <col min="5133" max="5133" width="20.5703125" style="1" customWidth="1"/>
    <col min="5134" max="5134" width="16.7109375" style="1" customWidth="1"/>
    <col min="5135" max="5135" width="22" style="1" customWidth="1"/>
    <col min="5136" max="5136" width="16.7109375" style="1" customWidth="1"/>
    <col min="5137" max="5137" width="21" style="1" customWidth="1"/>
    <col min="5138" max="5362" width="11.42578125" style="1" customWidth="1"/>
    <col min="5363" max="5363" width="70.28515625" style="1" customWidth="1"/>
    <col min="5364" max="5364" width="26.28515625" style="1" customWidth="1"/>
    <col min="5365" max="5377" width="0" style="1" hidden="1"/>
    <col min="5378" max="5378" width="40.28515625" style="1" customWidth="1"/>
    <col min="5379" max="5379" width="20.28515625" style="1" customWidth="1"/>
    <col min="5380" max="5380" width="19.5703125" style="1" customWidth="1"/>
    <col min="5381" max="5381" width="20.28515625" style="1" customWidth="1"/>
    <col min="5382" max="5382" width="16.28515625" style="1" customWidth="1"/>
    <col min="5383" max="5383" width="20.42578125" style="1" customWidth="1"/>
    <col min="5384" max="5384" width="17.7109375" style="1" customWidth="1"/>
    <col min="5385" max="5385" width="20.5703125" style="1" customWidth="1"/>
    <col min="5386" max="5386" width="17.28515625" style="1" customWidth="1"/>
    <col min="5387" max="5387" width="20.42578125" style="1" customWidth="1"/>
    <col min="5388" max="5388" width="15.42578125" style="1" customWidth="1"/>
    <col min="5389" max="5389" width="20.5703125" style="1" customWidth="1"/>
    <col min="5390" max="5390" width="16.7109375" style="1" customWidth="1"/>
    <col min="5391" max="5391" width="22" style="1" customWidth="1"/>
    <col min="5392" max="5392" width="16.7109375" style="1" customWidth="1"/>
    <col min="5393" max="5393" width="21" style="1" customWidth="1"/>
    <col min="5394" max="5618" width="11.42578125" style="1" customWidth="1"/>
    <col min="5619" max="5619" width="70.28515625" style="1" customWidth="1"/>
    <col min="5620" max="5620" width="26.28515625" style="1" customWidth="1"/>
    <col min="5621" max="5633" width="0" style="1" hidden="1"/>
    <col min="5634" max="5634" width="40.28515625" style="1" customWidth="1"/>
    <col min="5635" max="5635" width="20.28515625" style="1" customWidth="1"/>
    <col min="5636" max="5636" width="19.5703125" style="1" customWidth="1"/>
    <col min="5637" max="5637" width="20.28515625" style="1" customWidth="1"/>
    <col min="5638" max="5638" width="16.28515625" style="1" customWidth="1"/>
    <col min="5639" max="5639" width="20.42578125" style="1" customWidth="1"/>
    <col min="5640" max="5640" width="17.7109375" style="1" customWidth="1"/>
    <col min="5641" max="5641" width="20.5703125" style="1" customWidth="1"/>
    <col min="5642" max="5642" width="17.28515625" style="1" customWidth="1"/>
    <col min="5643" max="5643" width="20.42578125" style="1" customWidth="1"/>
    <col min="5644" max="5644" width="15.42578125" style="1" customWidth="1"/>
    <col min="5645" max="5645" width="20.5703125" style="1" customWidth="1"/>
    <col min="5646" max="5646" width="16.7109375" style="1" customWidth="1"/>
    <col min="5647" max="5647" width="22" style="1" customWidth="1"/>
    <col min="5648" max="5648" width="16.7109375" style="1" customWidth="1"/>
    <col min="5649" max="5649" width="21" style="1" customWidth="1"/>
    <col min="5650" max="5874" width="11.42578125" style="1" customWidth="1"/>
    <col min="5875" max="5875" width="70.28515625" style="1" customWidth="1"/>
    <col min="5876" max="5876" width="26.28515625" style="1" customWidth="1"/>
    <col min="5877" max="5889" width="0" style="1" hidden="1"/>
    <col min="5890" max="5890" width="40.28515625" style="1" customWidth="1"/>
    <col min="5891" max="5891" width="20.28515625" style="1" customWidth="1"/>
    <col min="5892" max="5892" width="19.5703125" style="1" customWidth="1"/>
    <col min="5893" max="5893" width="20.28515625" style="1" customWidth="1"/>
    <col min="5894" max="5894" width="16.28515625" style="1" customWidth="1"/>
    <col min="5895" max="5895" width="20.42578125" style="1" customWidth="1"/>
    <col min="5896" max="5896" width="17.7109375" style="1" customWidth="1"/>
    <col min="5897" max="5897" width="20.5703125" style="1" customWidth="1"/>
    <col min="5898" max="5898" width="17.28515625" style="1" customWidth="1"/>
    <col min="5899" max="5899" width="20.42578125" style="1" customWidth="1"/>
    <col min="5900" max="5900" width="15.42578125" style="1" customWidth="1"/>
    <col min="5901" max="5901" width="20.5703125" style="1" customWidth="1"/>
    <col min="5902" max="5902" width="16.7109375" style="1" customWidth="1"/>
    <col min="5903" max="5903" width="22" style="1" customWidth="1"/>
    <col min="5904" max="5904" width="16.7109375" style="1" customWidth="1"/>
    <col min="5905" max="5905" width="21" style="1" customWidth="1"/>
    <col min="5906" max="6130" width="11.42578125" style="1" customWidth="1"/>
    <col min="6131" max="6131" width="70.28515625" style="1" customWidth="1"/>
    <col min="6132" max="6132" width="26.28515625" style="1" customWidth="1"/>
    <col min="6133" max="6145" width="0" style="1" hidden="1"/>
    <col min="6146" max="6146" width="40.28515625" style="1" customWidth="1"/>
    <col min="6147" max="6147" width="20.28515625" style="1" customWidth="1"/>
    <col min="6148" max="6148" width="19.5703125" style="1" customWidth="1"/>
    <col min="6149" max="6149" width="20.28515625" style="1" customWidth="1"/>
    <col min="6150" max="6150" width="16.28515625" style="1" customWidth="1"/>
    <col min="6151" max="6151" width="20.42578125" style="1" customWidth="1"/>
    <col min="6152" max="6152" width="17.7109375" style="1" customWidth="1"/>
    <col min="6153" max="6153" width="20.5703125" style="1" customWidth="1"/>
    <col min="6154" max="6154" width="17.28515625" style="1" customWidth="1"/>
    <col min="6155" max="6155" width="20.42578125" style="1" customWidth="1"/>
    <col min="6156" max="6156" width="15.42578125" style="1" customWidth="1"/>
    <col min="6157" max="6157" width="20.5703125" style="1" customWidth="1"/>
    <col min="6158" max="6158" width="16.7109375" style="1" customWidth="1"/>
    <col min="6159" max="6159" width="22" style="1" customWidth="1"/>
    <col min="6160" max="6160" width="16.7109375" style="1" customWidth="1"/>
    <col min="6161" max="6161" width="21" style="1" customWidth="1"/>
    <col min="6162" max="6386" width="11.42578125" style="1" customWidth="1"/>
    <col min="6387" max="6387" width="70.28515625" style="1" customWidth="1"/>
    <col min="6388" max="6388" width="26.28515625" style="1" customWidth="1"/>
    <col min="6389" max="6401" width="0" style="1" hidden="1"/>
    <col min="6402" max="6402" width="40.28515625" style="1" customWidth="1"/>
    <col min="6403" max="6403" width="20.28515625" style="1" customWidth="1"/>
    <col min="6404" max="6404" width="19.5703125" style="1" customWidth="1"/>
    <col min="6405" max="6405" width="20.28515625" style="1" customWidth="1"/>
    <col min="6406" max="6406" width="16.28515625" style="1" customWidth="1"/>
    <col min="6407" max="6407" width="20.42578125" style="1" customWidth="1"/>
    <col min="6408" max="6408" width="17.7109375" style="1" customWidth="1"/>
    <col min="6409" max="6409" width="20.5703125" style="1" customWidth="1"/>
    <col min="6410" max="6410" width="17.28515625" style="1" customWidth="1"/>
    <col min="6411" max="6411" width="20.42578125" style="1" customWidth="1"/>
    <col min="6412" max="6412" width="15.42578125" style="1" customWidth="1"/>
    <col min="6413" max="6413" width="20.5703125" style="1" customWidth="1"/>
    <col min="6414" max="6414" width="16.7109375" style="1" customWidth="1"/>
    <col min="6415" max="6415" width="22" style="1" customWidth="1"/>
    <col min="6416" max="6416" width="16.7109375" style="1" customWidth="1"/>
    <col min="6417" max="6417" width="21" style="1" customWidth="1"/>
    <col min="6418" max="6642" width="11.42578125" style="1" customWidth="1"/>
    <col min="6643" max="6643" width="70.28515625" style="1" customWidth="1"/>
    <col min="6644" max="6644" width="26.28515625" style="1" customWidth="1"/>
    <col min="6645" max="6657" width="0" style="1" hidden="1"/>
    <col min="6658" max="6658" width="40.28515625" style="1" customWidth="1"/>
    <col min="6659" max="6659" width="20.28515625" style="1" customWidth="1"/>
    <col min="6660" max="6660" width="19.5703125" style="1" customWidth="1"/>
    <col min="6661" max="6661" width="20.28515625" style="1" customWidth="1"/>
    <col min="6662" max="6662" width="16.28515625" style="1" customWidth="1"/>
    <col min="6663" max="6663" width="20.42578125" style="1" customWidth="1"/>
    <col min="6664" max="6664" width="17.7109375" style="1" customWidth="1"/>
    <col min="6665" max="6665" width="20.5703125" style="1" customWidth="1"/>
    <col min="6666" max="6666" width="17.28515625" style="1" customWidth="1"/>
    <col min="6667" max="6667" width="20.42578125" style="1" customWidth="1"/>
    <col min="6668" max="6668" width="15.42578125" style="1" customWidth="1"/>
    <col min="6669" max="6669" width="20.5703125" style="1" customWidth="1"/>
    <col min="6670" max="6670" width="16.7109375" style="1" customWidth="1"/>
    <col min="6671" max="6671" width="22" style="1" customWidth="1"/>
    <col min="6672" max="6672" width="16.7109375" style="1" customWidth="1"/>
    <col min="6673" max="6673" width="21" style="1" customWidth="1"/>
    <col min="6674" max="6898" width="11.42578125" style="1" customWidth="1"/>
    <col min="6899" max="6899" width="70.28515625" style="1" customWidth="1"/>
    <col min="6900" max="6900" width="26.28515625" style="1" customWidth="1"/>
    <col min="6901" max="6913" width="0" style="1" hidden="1"/>
    <col min="6914" max="6914" width="40.28515625" style="1" customWidth="1"/>
    <col min="6915" max="6915" width="20.28515625" style="1" customWidth="1"/>
    <col min="6916" max="6916" width="19.5703125" style="1" customWidth="1"/>
    <col min="6917" max="6917" width="20.28515625" style="1" customWidth="1"/>
    <col min="6918" max="6918" width="16.28515625" style="1" customWidth="1"/>
    <col min="6919" max="6919" width="20.42578125" style="1" customWidth="1"/>
    <col min="6920" max="6920" width="17.7109375" style="1" customWidth="1"/>
    <col min="6921" max="6921" width="20.5703125" style="1" customWidth="1"/>
    <col min="6922" max="6922" width="17.28515625" style="1" customWidth="1"/>
    <col min="6923" max="6923" width="20.42578125" style="1" customWidth="1"/>
    <col min="6924" max="6924" width="15.42578125" style="1" customWidth="1"/>
    <col min="6925" max="6925" width="20.5703125" style="1" customWidth="1"/>
    <col min="6926" max="6926" width="16.7109375" style="1" customWidth="1"/>
    <col min="6927" max="6927" width="22" style="1" customWidth="1"/>
    <col min="6928" max="6928" width="16.7109375" style="1" customWidth="1"/>
    <col min="6929" max="6929" width="21" style="1" customWidth="1"/>
    <col min="6930" max="7154" width="11.42578125" style="1" customWidth="1"/>
    <col min="7155" max="7155" width="70.28515625" style="1" customWidth="1"/>
    <col min="7156" max="7156" width="26.28515625" style="1" customWidth="1"/>
    <col min="7157" max="7169" width="0" style="1" hidden="1"/>
    <col min="7170" max="7170" width="40.28515625" style="1" customWidth="1"/>
    <col min="7171" max="7171" width="20.28515625" style="1" customWidth="1"/>
    <col min="7172" max="7172" width="19.5703125" style="1" customWidth="1"/>
    <col min="7173" max="7173" width="20.28515625" style="1" customWidth="1"/>
    <col min="7174" max="7174" width="16.28515625" style="1" customWidth="1"/>
    <col min="7175" max="7175" width="20.42578125" style="1" customWidth="1"/>
    <col min="7176" max="7176" width="17.7109375" style="1" customWidth="1"/>
    <col min="7177" max="7177" width="20.5703125" style="1" customWidth="1"/>
    <col min="7178" max="7178" width="17.28515625" style="1" customWidth="1"/>
    <col min="7179" max="7179" width="20.42578125" style="1" customWidth="1"/>
    <col min="7180" max="7180" width="15.42578125" style="1" customWidth="1"/>
    <col min="7181" max="7181" width="20.5703125" style="1" customWidth="1"/>
    <col min="7182" max="7182" width="16.7109375" style="1" customWidth="1"/>
    <col min="7183" max="7183" width="22" style="1" customWidth="1"/>
    <col min="7184" max="7184" width="16.7109375" style="1" customWidth="1"/>
    <col min="7185" max="7185" width="21" style="1" customWidth="1"/>
    <col min="7186" max="7410" width="11.42578125" style="1" customWidth="1"/>
    <col min="7411" max="7411" width="70.28515625" style="1" customWidth="1"/>
    <col min="7412" max="7412" width="26.28515625" style="1" customWidth="1"/>
    <col min="7413" max="7425" width="0" style="1" hidden="1"/>
    <col min="7426" max="7426" width="40.28515625" style="1" customWidth="1"/>
    <col min="7427" max="7427" width="20.28515625" style="1" customWidth="1"/>
    <col min="7428" max="7428" width="19.5703125" style="1" customWidth="1"/>
    <col min="7429" max="7429" width="20.28515625" style="1" customWidth="1"/>
    <col min="7430" max="7430" width="16.28515625" style="1" customWidth="1"/>
    <col min="7431" max="7431" width="20.42578125" style="1" customWidth="1"/>
    <col min="7432" max="7432" width="17.7109375" style="1" customWidth="1"/>
    <col min="7433" max="7433" width="20.5703125" style="1" customWidth="1"/>
    <col min="7434" max="7434" width="17.28515625" style="1" customWidth="1"/>
    <col min="7435" max="7435" width="20.42578125" style="1" customWidth="1"/>
    <col min="7436" max="7436" width="15.42578125" style="1" customWidth="1"/>
    <col min="7437" max="7437" width="20.5703125" style="1" customWidth="1"/>
    <col min="7438" max="7438" width="16.7109375" style="1" customWidth="1"/>
    <col min="7439" max="7439" width="22" style="1" customWidth="1"/>
    <col min="7440" max="7440" width="16.7109375" style="1" customWidth="1"/>
    <col min="7441" max="7441" width="21" style="1" customWidth="1"/>
    <col min="7442" max="7666" width="11.42578125" style="1" customWidth="1"/>
    <col min="7667" max="7667" width="70.28515625" style="1" customWidth="1"/>
    <col min="7668" max="7668" width="26.28515625" style="1" customWidth="1"/>
    <col min="7669" max="7681" width="0" style="1" hidden="1"/>
    <col min="7682" max="7682" width="40.28515625" style="1" customWidth="1"/>
    <col min="7683" max="7683" width="20.28515625" style="1" customWidth="1"/>
    <col min="7684" max="7684" width="19.5703125" style="1" customWidth="1"/>
    <col min="7685" max="7685" width="20.28515625" style="1" customWidth="1"/>
    <col min="7686" max="7686" width="16.28515625" style="1" customWidth="1"/>
    <col min="7687" max="7687" width="20.42578125" style="1" customWidth="1"/>
    <col min="7688" max="7688" width="17.7109375" style="1" customWidth="1"/>
    <col min="7689" max="7689" width="20.5703125" style="1" customWidth="1"/>
    <col min="7690" max="7690" width="17.28515625" style="1" customWidth="1"/>
    <col min="7691" max="7691" width="20.42578125" style="1" customWidth="1"/>
    <col min="7692" max="7692" width="15.42578125" style="1" customWidth="1"/>
    <col min="7693" max="7693" width="20.5703125" style="1" customWidth="1"/>
    <col min="7694" max="7694" width="16.7109375" style="1" customWidth="1"/>
    <col min="7695" max="7695" width="22" style="1" customWidth="1"/>
    <col min="7696" max="7696" width="16.7109375" style="1" customWidth="1"/>
    <col min="7697" max="7697" width="21" style="1" customWidth="1"/>
    <col min="7698" max="7922" width="11.42578125" style="1" customWidth="1"/>
    <col min="7923" max="7923" width="70.28515625" style="1" customWidth="1"/>
    <col min="7924" max="7924" width="26.28515625" style="1" customWidth="1"/>
    <col min="7925" max="7937" width="0" style="1" hidden="1"/>
    <col min="7938" max="7938" width="40.28515625" style="1" customWidth="1"/>
    <col min="7939" max="7939" width="20.28515625" style="1" customWidth="1"/>
    <col min="7940" max="7940" width="19.5703125" style="1" customWidth="1"/>
    <col min="7941" max="7941" width="20.28515625" style="1" customWidth="1"/>
    <col min="7942" max="7942" width="16.28515625" style="1" customWidth="1"/>
    <col min="7943" max="7943" width="20.42578125" style="1" customWidth="1"/>
    <col min="7944" max="7944" width="17.7109375" style="1" customWidth="1"/>
    <col min="7945" max="7945" width="20.5703125" style="1" customWidth="1"/>
    <col min="7946" max="7946" width="17.28515625" style="1" customWidth="1"/>
    <col min="7947" max="7947" width="20.42578125" style="1" customWidth="1"/>
    <col min="7948" max="7948" width="15.42578125" style="1" customWidth="1"/>
    <col min="7949" max="7949" width="20.5703125" style="1" customWidth="1"/>
    <col min="7950" max="7950" width="16.7109375" style="1" customWidth="1"/>
    <col min="7951" max="7951" width="22" style="1" customWidth="1"/>
    <col min="7952" max="7952" width="16.7109375" style="1" customWidth="1"/>
    <col min="7953" max="7953" width="21" style="1" customWidth="1"/>
    <col min="7954" max="8178" width="11.42578125" style="1" customWidth="1"/>
    <col min="8179" max="8179" width="70.28515625" style="1" customWidth="1"/>
    <col min="8180" max="8180" width="26.28515625" style="1" customWidth="1"/>
    <col min="8181" max="8193" width="0" style="1" hidden="1"/>
    <col min="8194" max="8194" width="40.28515625" style="1" customWidth="1"/>
    <col min="8195" max="8195" width="20.28515625" style="1" customWidth="1"/>
    <col min="8196" max="8196" width="19.5703125" style="1" customWidth="1"/>
    <col min="8197" max="8197" width="20.28515625" style="1" customWidth="1"/>
    <col min="8198" max="8198" width="16.28515625" style="1" customWidth="1"/>
    <col min="8199" max="8199" width="20.42578125" style="1" customWidth="1"/>
    <col min="8200" max="8200" width="17.7109375" style="1" customWidth="1"/>
    <col min="8201" max="8201" width="20.5703125" style="1" customWidth="1"/>
    <col min="8202" max="8202" width="17.28515625" style="1" customWidth="1"/>
    <col min="8203" max="8203" width="20.42578125" style="1" customWidth="1"/>
    <col min="8204" max="8204" width="15.42578125" style="1" customWidth="1"/>
    <col min="8205" max="8205" width="20.5703125" style="1" customWidth="1"/>
    <col min="8206" max="8206" width="16.7109375" style="1" customWidth="1"/>
    <col min="8207" max="8207" width="22" style="1" customWidth="1"/>
    <col min="8208" max="8208" width="16.7109375" style="1" customWidth="1"/>
    <col min="8209" max="8209" width="21" style="1" customWidth="1"/>
    <col min="8210" max="8434" width="11.42578125" style="1" customWidth="1"/>
    <col min="8435" max="8435" width="70.28515625" style="1" customWidth="1"/>
    <col min="8436" max="8436" width="26.28515625" style="1" customWidth="1"/>
    <col min="8437" max="8449" width="0" style="1" hidden="1"/>
    <col min="8450" max="8450" width="40.28515625" style="1" customWidth="1"/>
    <col min="8451" max="8451" width="20.28515625" style="1" customWidth="1"/>
    <col min="8452" max="8452" width="19.5703125" style="1" customWidth="1"/>
    <col min="8453" max="8453" width="20.28515625" style="1" customWidth="1"/>
    <col min="8454" max="8454" width="16.28515625" style="1" customWidth="1"/>
    <col min="8455" max="8455" width="20.42578125" style="1" customWidth="1"/>
    <col min="8456" max="8456" width="17.7109375" style="1" customWidth="1"/>
    <col min="8457" max="8457" width="20.5703125" style="1" customWidth="1"/>
    <col min="8458" max="8458" width="17.28515625" style="1" customWidth="1"/>
    <col min="8459" max="8459" width="20.42578125" style="1" customWidth="1"/>
    <col min="8460" max="8460" width="15.42578125" style="1" customWidth="1"/>
    <col min="8461" max="8461" width="20.5703125" style="1" customWidth="1"/>
    <col min="8462" max="8462" width="16.7109375" style="1" customWidth="1"/>
    <col min="8463" max="8463" width="22" style="1" customWidth="1"/>
    <col min="8464" max="8464" width="16.7109375" style="1" customWidth="1"/>
    <col min="8465" max="8465" width="21" style="1" customWidth="1"/>
    <col min="8466" max="8690" width="11.42578125" style="1" customWidth="1"/>
    <col min="8691" max="8691" width="70.28515625" style="1" customWidth="1"/>
    <col min="8692" max="8692" width="26.28515625" style="1" customWidth="1"/>
    <col min="8693" max="8705" width="0" style="1" hidden="1"/>
    <col min="8706" max="8706" width="40.28515625" style="1" customWidth="1"/>
    <col min="8707" max="8707" width="20.28515625" style="1" customWidth="1"/>
    <col min="8708" max="8708" width="19.5703125" style="1" customWidth="1"/>
    <col min="8709" max="8709" width="20.28515625" style="1" customWidth="1"/>
    <col min="8710" max="8710" width="16.28515625" style="1" customWidth="1"/>
    <col min="8711" max="8711" width="20.42578125" style="1" customWidth="1"/>
    <col min="8712" max="8712" width="17.7109375" style="1" customWidth="1"/>
    <col min="8713" max="8713" width="20.5703125" style="1" customWidth="1"/>
    <col min="8714" max="8714" width="17.28515625" style="1" customWidth="1"/>
    <col min="8715" max="8715" width="20.42578125" style="1" customWidth="1"/>
    <col min="8716" max="8716" width="15.42578125" style="1" customWidth="1"/>
    <col min="8717" max="8717" width="20.5703125" style="1" customWidth="1"/>
    <col min="8718" max="8718" width="16.7109375" style="1" customWidth="1"/>
    <col min="8719" max="8719" width="22" style="1" customWidth="1"/>
    <col min="8720" max="8720" width="16.7109375" style="1" customWidth="1"/>
    <col min="8721" max="8721" width="21" style="1" customWidth="1"/>
    <col min="8722" max="8946" width="11.42578125" style="1" customWidth="1"/>
    <col min="8947" max="8947" width="70.28515625" style="1" customWidth="1"/>
    <col min="8948" max="8948" width="26.28515625" style="1" customWidth="1"/>
    <col min="8949" max="8961" width="0" style="1" hidden="1"/>
    <col min="8962" max="8962" width="40.28515625" style="1" customWidth="1"/>
    <col min="8963" max="8963" width="20.28515625" style="1" customWidth="1"/>
    <col min="8964" max="8964" width="19.5703125" style="1" customWidth="1"/>
    <col min="8965" max="8965" width="20.28515625" style="1" customWidth="1"/>
    <col min="8966" max="8966" width="16.28515625" style="1" customWidth="1"/>
    <col min="8967" max="8967" width="20.42578125" style="1" customWidth="1"/>
    <col min="8968" max="8968" width="17.7109375" style="1" customWidth="1"/>
    <col min="8969" max="8969" width="20.5703125" style="1" customWidth="1"/>
    <col min="8970" max="8970" width="17.28515625" style="1" customWidth="1"/>
    <col min="8971" max="8971" width="20.42578125" style="1" customWidth="1"/>
    <col min="8972" max="8972" width="15.42578125" style="1" customWidth="1"/>
    <col min="8973" max="8973" width="20.5703125" style="1" customWidth="1"/>
    <col min="8974" max="8974" width="16.7109375" style="1" customWidth="1"/>
    <col min="8975" max="8975" width="22" style="1" customWidth="1"/>
    <col min="8976" max="8976" width="16.7109375" style="1" customWidth="1"/>
    <col min="8977" max="8977" width="21" style="1" customWidth="1"/>
    <col min="8978" max="9202" width="11.42578125" style="1" customWidth="1"/>
    <col min="9203" max="9203" width="70.28515625" style="1" customWidth="1"/>
    <col min="9204" max="9204" width="26.28515625" style="1" customWidth="1"/>
    <col min="9205" max="9217" width="0" style="1" hidden="1"/>
    <col min="9218" max="9218" width="40.28515625" style="1" customWidth="1"/>
    <col min="9219" max="9219" width="20.28515625" style="1" customWidth="1"/>
    <col min="9220" max="9220" width="19.5703125" style="1" customWidth="1"/>
    <col min="9221" max="9221" width="20.28515625" style="1" customWidth="1"/>
    <col min="9222" max="9222" width="16.28515625" style="1" customWidth="1"/>
    <col min="9223" max="9223" width="20.42578125" style="1" customWidth="1"/>
    <col min="9224" max="9224" width="17.7109375" style="1" customWidth="1"/>
    <col min="9225" max="9225" width="20.5703125" style="1" customWidth="1"/>
    <col min="9226" max="9226" width="17.28515625" style="1" customWidth="1"/>
    <col min="9227" max="9227" width="20.42578125" style="1" customWidth="1"/>
    <col min="9228" max="9228" width="15.42578125" style="1" customWidth="1"/>
    <col min="9229" max="9229" width="20.5703125" style="1" customWidth="1"/>
    <col min="9230" max="9230" width="16.7109375" style="1" customWidth="1"/>
    <col min="9231" max="9231" width="22" style="1" customWidth="1"/>
    <col min="9232" max="9232" width="16.7109375" style="1" customWidth="1"/>
    <col min="9233" max="9233" width="21" style="1" customWidth="1"/>
    <col min="9234" max="9458" width="11.42578125" style="1" customWidth="1"/>
    <col min="9459" max="9459" width="70.28515625" style="1" customWidth="1"/>
    <col min="9460" max="9460" width="26.28515625" style="1" customWidth="1"/>
    <col min="9461" max="9473" width="0" style="1" hidden="1"/>
    <col min="9474" max="9474" width="40.28515625" style="1" customWidth="1"/>
    <col min="9475" max="9475" width="20.28515625" style="1" customWidth="1"/>
    <col min="9476" max="9476" width="19.5703125" style="1" customWidth="1"/>
    <col min="9477" max="9477" width="20.28515625" style="1" customWidth="1"/>
    <col min="9478" max="9478" width="16.28515625" style="1" customWidth="1"/>
    <col min="9479" max="9479" width="20.42578125" style="1" customWidth="1"/>
    <col min="9480" max="9480" width="17.7109375" style="1" customWidth="1"/>
    <col min="9481" max="9481" width="20.5703125" style="1" customWidth="1"/>
    <col min="9482" max="9482" width="17.28515625" style="1" customWidth="1"/>
    <col min="9483" max="9483" width="20.42578125" style="1" customWidth="1"/>
    <col min="9484" max="9484" width="15.42578125" style="1" customWidth="1"/>
    <col min="9485" max="9485" width="20.5703125" style="1" customWidth="1"/>
    <col min="9486" max="9486" width="16.7109375" style="1" customWidth="1"/>
    <col min="9487" max="9487" width="22" style="1" customWidth="1"/>
    <col min="9488" max="9488" width="16.7109375" style="1" customWidth="1"/>
    <col min="9489" max="9489" width="21" style="1" customWidth="1"/>
    <col min="9490" max="9714" width="11.42578125" style="1" customWidth="1"/>
    <col min="9715" max="9715" width="70.28515625" style="1" customWidth="1"/>
    <col min="9716" max="9716" width="26.28515625" style="1" customWidth="1"/>
    <col min="9717" max="9729" width="0" style="1" hidden="1"/>
    <col min="9730" max="9730" width="40.28515625" style="1" customWidth="1"/>
    <col min="9731" max="9731" width="20.28515625" style="1" customWidth="1"/>
    <col min="9732" max="9732" width="19.5703125" style="1" customWidth="1"/>
    <col min="9733" max="9733" width="20.28515625" style="1" customWidth="1"/>
    <col min="9734" max="9734" width="16.28515625" style="1" customWidth="1"/>
    <col min="9735" max="9735" width="20.42578125" style="1" customWidth="1"/>
    <col min="9736" max="9736" width="17.7109375" style="1" customWidth="1"/>
    <col min="9737" max="9737" width="20.5703125" style="1" customWidth="1"/>
    <col min="9738" max="9738" width="17.28515625" style="1" customWidth="1"/>
    <col min="9739" max="9739" width="20.42578125" style="1" customWidth="1"/>
    <col min="9740" max="9740" width="15.42578125" style="1" customWidth="1"/>
    <col min="9741" max="9741" width="20.5703125" style="1" customWidth="1"/>
    <col min="9742" max="9742" width="16.7109375" style="1" customWidth="1"/>
    <col min="9743" max="9743" width="22" style="1" customWidth="1"/>
    <col min="9744" max="9744" width="16.7109375" style="1" customWidth="1"/>
    <col min="9745" max="9745" width="21" style="1" customWidth="1"/>
    <col min="9746" max="9970" width="11.42578125" style="1" customWidth="1"/>
    <col min="9971" max="9971" width="70.28515625" style="1" customWidth="1"/>
    <col min="9972" max="9972" width="26.28515625" style="1" customWidth="1"/>
    <col min="9973" max="9985" width="0" style="1" hidden="1"/>
    <col min="9986" max="9986" width="40.28515625" style="1" customWidth="1"/>
    <col min="9987" max="9987" width="20.28515625" style="1" customWidth="1"/>
    <col min="9988" max="9988" width="19.5703125" style="1" customWidth="1"/>
    <col min="9989" max="9989" width="20.28515625" style="1" customWidth="1"/>
    <col min="9990" max="9990" width="16.28515625" style="1" customWidth="1"/>
    <col min="9991" max="9991" width="20.42578125" style="1" customWidth="1"/>
    <col min="9992" max="9992" width="17.7109375" style="1" customWidth="1"/>
    <col min="9993" max="9993" width="20.5703125" style="1" customWidth="1"/>
    <col min="9994" max="9994" width="17.28515625" style="1" customWidth="1"/>
    <col min="9995" max="9995" width="20.42578125" style="1" customWidth="1"/>
    <col min="9996" max="9996" width="15.42578125" style="1" customWidth="1"/>
    <col min="9997" max="9997" width="20.5703125" style="1" customWidth="1"/>
    <col min="9998" max="9998" width="16.7109375" style="1" customWidth="1"/>
    <col min="9999" max="9999" width="22" style="1" customWidth="1"/>
    <col min="10000" max="10000" width="16.7109375" style="1" customWidth="1"/>
    <col min="10001" max="10001" width="21" style="1" customWidth="1"/>
    <col min="10002" max="10226" width="11.42578125" style="1" customWidth="1"/>
    <col min="10227" max="10227" width="70.28515625" style="1" customWidth="1"/>
    <col min="10228" max="10228" width="26.28515625" style="1" customWidth="1"/>
    <col min="10229" max="10241" width="0" style="1" hidden="1"/>
    <col min="10242" max="10242" width="40.28515625" style="1" customWidth="1"/>
    <col min="10243" max="10243" width="20.28515625" style="1" customWidth="1"/>
    <col min="10244" max="10244" width="19.5703125" style="1" customWidth="1"/>
    <col min="10245" max="10245" width="20.28515625" style="1" customWidth="1"/>
    <col min="10246" max="10246" width="16.28515625" style="1" customWidth="1"/>
    <col min="10247" max="10247" width="20.42578125" style="1" customWidth="1"/>
    <col min="10248" max="10248" width="17.7109375" style="1" customWidth="1"/>
    <col min="10249" max="10249" width="20.5703125" style="1" customWidth="1"/>
    <col min="10250" max="10250" width="17.28515625" style="1" customWidth="1"/>
    <col min="10251" max="10251" width="20.42578125" style="1" customWidth="1"/>
    <col min="10252" max="10252" width="15.42578125" style="1" customWidth="1"/>
    <col min="10253" max="10253" width="20.5703125" style="1" customWidth="1"/>
    <col min="10254" max="10254" width="16.7109375" style="1" customWidth="1"/>
    <col min="10255" max="10255" width="22" style="1" customWidth="1"/>
    <col min="10256" max="10256" width="16.7109375" style="1" customWidth="1"/>
    <col min="10257" max="10257" width="21" style="1" customWidth="1"/>
    <col min="10258" max="10482" width="11.42578125" style="1" customWidth="1"/>
    <col min="10483" max="10483" width="70.28515625" style="1" customWidth="1"/>
    <col min="10484" max="10484" width="26.28515625" style="1" customWidth="1"/>
    <col min="10485" max="10497" width="0" style="1" hidden="1"/>
    <col min="10498" max="10498" width="40.28515625" style="1" customWidth="1"/>
    <col min="10499" max="10499" width="20.28515625" style="1" customWidth="1"/>
    <col min="10500" max="10500" width="19.5703125" style="1" customWidth="1"/>
    <col min="10501" max="10501" width="20.28515625" style="1" customWidth="1"/>
    <col min="10502" max="10502" width="16.28515625" style="1" customWidth="1"/>
    <col min="10503" max="10503" width="20.42578125" style="1" customWidth="1"/>
    <col min="10504" max="10504" width="17.7109375" style="1" customWidth="1"/>
    <col min="10505" max="10505" width="20.5703125" style="1" customWidth="1"/>
    <col min="10506" max="10506" width="17.28515625" style="1" customWidth="1"/>
    <col min="10507" max="10507" width="20.42578125" style="1" customWidth="1"/>
    <col min="10508" max="10508" width="15.42578125" style="1" customWidth="1"/>
    <col min="10509" max="10509" width="20.5703125" style="1" customWidth="1"/>
    <col min="10510" max="10510" width="16.7109375" style="1" customWidth="1"/>
    <col min="10511" max="10511" width="22" style="1" customWidth="1"/>
    <col min="10512" max="10512" width="16.7109375" style="1" customWidth="1"/>
    <col min="10513" max="10513" width="21" style="1" customWidth="1"/>
    <col min="10514" max="10738" width="11.42578125" style="1" customWidth="1"/>
    <col min="10739" max="10739" width="70.28515625" style="1" customWidth="1"/>
    <col min="10740" max="10740" width="26.28515625" style="1" customWidth="1"/>
    <col min="10741" max="10753" width="0" style="1" hidden="1"/>
    <col min="10754" max="10754" width="40.28515625" style="1" customWidth="1"/>
    <col min="10755" max="10755" width="20.28515625" style="1" customWidth="1"/>
    <col min="10756" max="10756" width="19.5703125" style="1" customWidth="1"/>
    <col min="10757" max="10757" width="20.28515625" style="1" customWidth="1"/>
    <col min="10758" max="10758" width="16.28515625" style="1" customWidth="1"/>
    <col min="10759" max="10759" width="20.42578125" style="1" customWidth="1"/>
    <col min="10760" max="10760" width="17.7109375" style="1" customWidth="1"/>
    <col min="10761" max="10761" width="20.5703125" style="1" customWidth="1"/>
    <col min="10762" max="10762" width="17.28515625" style="1" customWidth="1"/>
    <col min="10763" max="10763" width="20.42578125" style="1" customWidth="1"/>
    <col min="10764" max="10764" width="15.42578125" style="1" customWidth="1"/>
    <col min="10765" max="10765" width="20.5703125" style="1" customWidth="1"/>
    <col min="10766" max="10766" width="16.7109375" style="1" customWidth="1"/>
    <col min="10767" max="10767" width="22" style="1" customWidth="1"/>
    <col min="10768" max="10768" width="16.7109375" style="1" customWidth="1"/>
    <col min="10769" max="10769" width="21" style="1" customWidth="1"/>
    <col min="10770" max="10994" width="11.42578125" style="1" customWidth="1"/>
    <col min="10995" max="10995" width="70.28515625" style="1" customWidth="1"/>
    <col min="10996" max="10996" width="26.28515625" style="1" customWidth="1"/>
    <col min="10997" max="11009" width="0" style="1" hidden="1"/>
    <col min="11010" max="11010" width="40.28515625" style="1" customWidth="1"/>
    <col min="11011" max="11011" width="20.28515625" style="1" customWidth="1"/>
    <col min="11012" max="11012" width="19.5703125" style="1" customWidth="1"/>
    <col min="11013" max="11013" width="20.28515625" style="1" customWidth="1"/>
    <col min="11014" max="11014" width="16.28515625" style="1" customWidth="1"/>
    <col min="11015" max="11015" width="20.42578125" style="1" customWidth="1"/>
    <col min="11016" max="11016" width="17.7109375" style="1" customWidth="1"/>
    <col min="11017" max="11017" width="20.5703125" style="1" customWidth="1"/>
    <col min="11018" max="11018" width="17.28515625" style="1" customWidth="1"/>
    <col min="11019" max="11019" width="20.42578125" style="1" customWidth="1"/>
    <col min="11020" max="11020" width="15.42578125" style="1" customWidth="1"/>
    <col min="11021" max="11021" width="20.5703125" style="1" customWidth="1"/>
    <col min="11022" max="11022" width="16.7109375" style="1" customWidth="1"/>
    <col min="11023" max="11023" width="22" style="1" customWidth="1"/>
    <col min="11024" max="11024" width="16.7109375" style="1" customWidth="1"/>
    <col min="11025" max="11025" width="21" style="1" customWidth="1"/>
    <col min="11026" max="11250" width="11.42578125" style="1" customWidth="1"/>
    <col min="11251" max="11251" width="70.28515625" style="1" customWidth="1"/>
    <col min="11252" max="11252" width="26.28515625" style="1" customWidth="1"/>
    <col min="11253" max="11265" width="0" style="1" hidden="1"/>
    <col min="11266" max="11266" width="40.28515625" style="1" customWidth="1"/>
    <col min="11267" max="11267" width="20.28515625" style="1" customWidth="1"/>
    <col min="11268" max="11268" width="19.5703125" style="1" customWidth="1"/>
    <col min="11269" max="11269" width="20.28515625" style="1" customWidth="1"/>
    <col min="11270" max="11270" width="16.28515625" style="1" customWidth="1"/>
    <col min="11271" max="11271" width="20.42578125" style="1" customWidth="1"/>
    <col min="11272" max="11272" width="17.7109375" style="1" customWidth="1"/>
    <col min="11273" max="11273" width="20.5703125" style="1" customWidth="1"/>
    <col min="11274" max="11274" width="17.28515625" style="1" customWidth="1"/>
    <col min="11275" max="11275" width="20.42578125" style="1" customWidth="1"/>
    <col min="11276" max="11276" width="15.42578125" style="1" customWidth="1"/>
    <col min="11277" max="11277" width="20.5703125" style="1" customWidth="1"/>
    <col min="11278" max="11278" width="16.7109375" style="1" customWidth="1"/>
    <col min="11279" max="11279" width="22" style="1" customWidth="1"/>
    <col min="11280" max="11280" width="16.7109375" style="1" customWidth="1"/>
    <col min="11281" max="11281" width="21" style="1" customWidth="1"/>
    <col min="11282" max="11506" width="11.42578125" style="1" customWidth="1"/>
    <col min="11507" max="11507" width="70.28515625" style="1" customWidth="1"/>
    <col min="11508" max="11508" width="26.28515625" style="1" customWidth="1"/>
    <col min="11509" max="11521" width="0" style="1" hidden="1"/>
    <col min="11522" max="11522" width="40.28515625" style="1" customWidth="1"/>
    <col min="11523" max="11523" width="20.28515625" style="1" customWidth="1"/>
    <col min="11524" max="11524" width="19.5703125" style="1" customWidth="1"/>
    <col min="11525" max="11525" width="20.28515625" style="1" customWidth="1"/>
    <col min="11526" max="11526" width="16.28515625" style="1" customWidth="1"/>
    <col min="11527" max="11527" width="20.42578125" style="1" customWidth="1"/>
    <col min="11528" max="11528" width="17.7109375" style="1" customWidth="1"/>
    <col min="11529" max="11529" width="20.5703125" style="1" customWidth="1"/>
    <col min="11530" max="11530" width="17.28515625" style="1" customWidth="1"/>
    <col min="11531" max="11531" width="20.42578125" style="1" customWidth="1"/>
    <col min="11532" max="11532" width="15.42578125" style="1" customWidth="1"/>
    <col min="11533" max="11533" width="20.5703125" style="1" customWidth="1"/>
    <col min="11534" max="11534" width="16.7109375" style="1" customWidth="1"/>
    <col min="11535" max="11535" width="22" style="1" customWidth="1"/>
    <col min="11536" max="11536" width="16.7109375" style="1" customWidth="1"/>
    <col min="11537" max="11537" width="21" style="1" customWidth="1"/>
    <col min="11538" max="11762" width="11.42578125" style="1" customWidth="1"/>
    <col min="11763" max="11763" width="70.28515625" style="1" customWidth="1"/>
    <col min="11764" max="11764" width="26.28515625" style="1" customWidth="1"/>
    <col min="11765" max="11777" width="0" style="1" hidden="1"/>
    <col min="11778" max="11778" width="40.28515625" style="1" customWidth="1"/>
    <col min="11779" max="11779" width="20.28515625" style="1" customWidth="1"/>
    <col min="11780" max="11780" width="19.5703125" style="1" customWidth="1"/>
    <col min="11781" max="11781" width="20.28515625" style="1" customWidth="1"/>
    <col min="11782" max="11782" width="16.28515625" style="1" customWidth="1"/>
    <col min="11783" max="11783" width="20.42578125" style="1" customWidth="1"/>
    <col min="11784" max="11784" width="17.7109375" style="1" customWidth="1"/>
    <col min="11785" max="11785" width="20.5703125" style="1" customWidth="1"/>
    <col min="11786" max="11786" width="17.28515625" style="1" customWidth="1"/>
    <col min="11787" max="11787" width="20.42578125" style="1" customWidth="1"/>
    <col min="11788" max="11788" width="15.42578125" style="1" customWidth="1"/>
    <col min="11789" max="11789" width="20.5703125" style="1" customWidth="1"/>
    <col min="11790" max="11790" width="16.7109375" style="1" customWidth="1"/>
    <col min="11791" max="11791" width="22" style="1" customWidth="1"/>
    <col min="11792" max="11792" width="16.7109375" style="1" customWidth="1"/>
    <col min="11793" max="11793" width="21" style="1" customWidth="1"/>
    <col min="11794" max="12018" width="11.42578125" style="1" customWidth="1"/>
    <col min="12019" max="12019" width="70.28515625" style="1" customWidth="1"/>
    <col min="12020" max="12020" width="26.28515625" style="1" customWidth="1"/>
    <col min="12021" max="12033" width="0" style="1" hidden="1"/>
    <col min="12034" max="12034" width="40.28515625" style="1" customWidth="1"/>
    <col min="12035" max="12035" width="20.28515625" style="1" customWidth="1"/>
    <col min="12036" max="12036" width="19.5703125" style="1" customWidth="1"/>
    <col min="12037" max="12037" width="20.28515625" style="1" customWidth="1"/>
    <col min="12038" max="12038" width="16.28515625" style="1" customWidth="1"/>
    <col min="12039" max="12039" width="20.42578125" style="1" customWidth="1"/>
    <col min="12040" max="12040" width="17.7109375" style="1" customWidth="1"/>
    <col min="12041" max="12041" width="20.5703125" style="1" customWidth="1"/>
    <col min="12042" max="12042" width="17.28515625" style="1" customWidth="1"/>
    <col min="12043" max="12043" width="20.42578125" style="1" customWidth="1"/>
    <col min="12044" max="12044" width="15.42578125" style="1" customWidth="1"/>
    <col min="12045" max="12045" width="20.5703125" style="1" customWidth="1"/>
    <col min="12046" max="12046" width="16.7109375" style="1" customWidth="1"/>
    <col min="12047" max="12047" width="22" style="1" customWidth="1"/>
    <col min="12048" max="12048" width="16.7109375" style="1" customWidth="1"/>
    <col min="12049" max="12049" width="21" style="1" customWidth="1"/>
    <col min="12050" max="12274" width="11.42578125" style="1" customWidth="1"/>
    <col min="12275" max="12275" width="70.28515625" style="1" customWidth="1"/>
    <col min="12276" max="12276" width="26.28515625" style="1" customWidth="1"/>
    <col min="12277" max="12289" width="0" style="1" hidden="1"/>
    <col min="12290" max="12290" width="40.28515625" style="1" customWidth="1"/>
    <col min="12291" max="12291" width="20.28515625" style="1" customWidth="1"/>
    <col min="12292" max="12292" width="19.5703125" style="1" customWidth="1"/>
    <col min="12293" max="12293" width="20.28515625" style="1" customWidth="1"/>
    <col min="12294" max="12294" width="16.28515625" style="1" customWidth="1"/>
    <col min="12295" max="12295" width="20.42578125" style="1" customWidth="1"/>
    <col min="12296" max="12296" width="17.7109375" style="1" customWidth="1"/>
    <col min="12297" max="12297" width="20.5703125" style="1" customWidth="1"/>
    <col min="12298" max="12298" width="17.28515625" style="1" customWidth="1"/>
    <col min="12299" max="12299" width="20.42578125" style="1" customWidth="1"/>
    <col min="12300" max="12300" width="15.42578125" style="1" customWidth="1"/>
    <col min="12301" max="12301" width="20.5703125" style="1" customWidth="1"/>
    <col min="12302" max="12302" width="16.7109375" style="1" customWidth="1"/>
    <col min="12303" max="12303" width="22" style="1" customWidth="1"/>
    <col min="12304" max="12304" width="16.7109375" style="1" customWidth="1"/>
    <col min="12305" max="12305" width="21" style="1" customWidth="1"/>
    <col min="12306" max="12530" width="11.42578125" style="1" customWidth="1"/>
    <col min="12531" max="12531" width="70.28515625" style="1" customWidth="1"/>
    <col min="12532" max="12532" width="26.28515625" style="1" customWidth="1"/>
    <col min="12533" max="12545" width="0" style="1" hidden="1"/>
    <col min="12546" max="12546" width="40.28515625" style="1" customWidth="1"/>
    <col min="12547" max="12547" width="20.28515625" style="1" customWidth="1"/>
    <col min="12548" max="12548" width="19.5703125" style="1" customWidth="1"/>
    <col min="12549" max="12549" width="20.28515625" style="1" customWidth="1"/>
    <col min="12550" max="12550" width="16.28515625" style="1" customWidth="1"/>
    <col min="12551" max="12551" width="20.42578125" style="1" customWidth="1"/>
    <col min="12552" max="12552" width="17.7109375" style="1" customWidth="1"/>
    <col min="12553" max="12553" width="20.5703125" style="1" customWidth="1"/>
    <col min="12554" max="12554" width="17.28515625" style="1" customWidth="1"/>
    <col min="12555" max="12555" width="20.42578125" style="1" customWidth="1"/>
    <col min="12556" max="12556" width="15.42578125" style="1" customWidth="1"/>
    <col min="12557" max="12557" width="20.5703125" style="1" customWidth="1"/>
    <col min="12558" max="12558" width="16.7109375" style="1" customWidth="1"/>
    <col min="12559" max="12559" width="22" style="1" customWidth="1"/>
    <col min="12560" max="12560" width="16.7109375" style="1" customWidth="1"/>
    <col min="12561" max="12561" width="21" style="1" customWidth="1"/>
    <col min="12562" max="12786" width="11.42578125" style="1" customWidth="1"/>
    <col min="12787" max="12787" width="70.28515625" style="1" customWidth="1"/>
    <col min="12788" max="12788" width="26.28515625" style="1" customWidth="1"/>
    <col min="12789" max="12801" width="0" style="1" hidden="1"/>
    <col min="12802" max="12802" width="40.28515625" style="1" customWidth="1"/>
    <col min="12803" max="12803" width="20.28515625" style="1" customWidth="1"/>
    <col min="12804" max="12804" width="19.5703125" style="1" customWidth="1"/>
    <col min="12805" max="12805" width="20.28515625" style="1" customWidth="1"/>
    <col min="12806" max="12806" width="16.28515625" style="1" customWidth="1"/>
    <col min="12807" max="12807" width="20.42578125" style="1" customWidth="1"/>
    <col min="12808" max="12808" width="17.7109375" style="1" customWidth="1"/>
    <col min="12809" max="12809" width="20.5703125" style="1" customWidth="1"/>
    <col min="12810" max="12810" width="17.28515625" style="1" customWidth="1"/>
    <col min="12811" max="12811" width="20.42578125" style="1" customWidth="1"/>
    <col min="12812" max="12812" width="15.42578125" style="1" customWidth="1"/>
    <col min="12813" max="12813" width="20.5703125" style="1" customWidth="1"/>
    <col min="12814" max="12814" width="16.7109375" style="1" customWidth="1"/>
    <col min="12815" max="12815" width="22" style="1" customWidth="1"/>
    <col min="12816" max="12816" width="16.7109375" style="1" customWidth="1"/>
    <col min="12817" max="12817" width="21" style="1" customWidth="1"/>
    <col min="12818" max="13042" width="11.42578125" style="1" customWidth="1"/>
    <col min="13043" max="13043" width="70.28515625" style="1" customWidth="1"/>
    <col min="13044" max="13044" width="26.28515625" style="1" customWidth="1"/>
    <col min="13045" max="13057" width="0" style="1" hidden="1"/>
    <col min="13058" max="13058" width="40.28515625" style="1" customWidth="1"/>
    <col min="13059" max="13059" width="20.28515625" style="1" customWidth="1"/>
    <col min="13060" max="13060" width="19.5703125" style="1" customWidth="1"/>
    <col min="13061" max="13061" width="20.28515625" style="1" customWidth="1"/>
    <col min="13062" max="13062" width="16.28515625" style="1" customWidth="1"/>
    <col min="13063" max="13063" width="20.42578125" style="1" customWidth="1"/>
    <col min="13064" max="13064" width="17.7109375" style="1" customWidth="1"/>
    <col min="13065" max="13065" width="20.5703125" style="1" customWidth="1"/>
    <col min="13066" max="13066" width="17.28515625" style="1" customWidth="1"/>
    <col min="13067" max="13067" width="20.42578125" style="1" customWidth="1"/>
    <col min="13068" max="13068" width="15.42578125" style="1" customWidth="1"/>
    <col min="13069" max="13069" width="20.5703125" style="1" customWidth="1"/>
    <col min="13070" max="13070" width="16.7109375" style="1" customWidth="1"/>
    <col min="13071" max="13071" width="22" style="1" customWidth="1"/>
    <col min="13072" max="13072" width="16.7109375" style="1" customWidth="1"/>
    <col min="13073" max="13073" width="21" style="1" customWidth="1"/>
    <col min="13074" max="13298" width="11.42578125" style="1" customWidth="1"/>
    <col min="13299" max="13299" width="70.28515625" style="1" customWidth="1"/>
    <col min="13300" max="13300" width="26.28515625" style="1" customWidth="1"/>
    <col min="13301" max="13313" width="0" style="1" hidden="1"/>
    <col min="13314" max="13314" width="40.28515625" style="1" customWidth="1"/>
    <col min="13315" max="13315" width="20.28515625" style="1" customWidth="1"/>
    <col min="13316" max="13316" width="19.5703125" style="1" customWidth="1"/>
    <col min="13317" max="13317" width="20.28515625" style="1" customWidth="1"/>
    <col min="13318" max="13318" width="16.28515625" style="1" customWidth="1"/>
    <col min="13319" max="13319" width="20.42578125" style="1" customWidth="1"/>
    <col min="13320" max="13320" width="17.7109375" style="1" customWidth="1"/>
    <col min="13321" max="13321" width="20.5703125" style="1" customWidth="1"/>
    <col min="13322" max="13322" width="17.28515625" style="1" customWidth="1"/>
    <col min="13323" max="13323" width="20.42578125" style="1" customWidth="1"/>
    <col min="13324" max="13324" width="15.42578125" style="1" customWidth="1"/>
    <col min="13325" max="13325" width="20.5703125" style="1" customWidth="1"/>
    <col min="13326" max="13326" width="16.7109375" style="1" customWidth="1"/>
    <col min="13327" max="13327" width="22" style="1" customWidth="1"/>
    <col min="13328" max="13328" width="16.7109375" style="1" customWidth="1"/>
    <col min="13329" max="13329" width="21" style="1" customWidth="1"/>
    <col min="13330" max="13554" width="11.42578125" style="1" customWidth="1"/>
    <col min="13555" max="13555" width="70.28515625" style="1" customWidth="1"/>
    <col min="13556" max="13556" width="26.28515625" style="1" customWidth="1"/>
    <col min="13557" max="13569" width="0" style="1" hidden="1"/>
    <col min="13570" max="13570" width="40.28515625" style="1" customWidth="1"/>
    <col min="13571" max="13571" width="20.28515625" style="1" customWidth="1"/>
    <col min="13572" max="13572" width="19.5703125" style="1" customWidth="1"/>
    <col min="13573" max="13573" width="20.28515625" style="1" customWidth="1"/>
    <col min="13574" max="13574" width="16.28515625" style="1" customWidth="1"/>
    <col min="13575" max="13575" width="20.42578125" style="1" customWidth="1"/>
    <col min="13576" max="13576" width="17.7109375" style="1" customWidth="1"/>
    <col min="13577" max="13577" width="20.5703125" style="1" customWidth="1"/>
    <col min="13578" max="13578" width="17.28515625" style="1" customWidth="1"/>
    <col min="13579" max="13579" width="20.42578125" style="1" customWidth="1"/>
    <col min="13580" max="13580" width="15.42578125" style="1" customWidth="1"/>
    <col min="13581" max="13581" width="20.5703125" style="1" customWidth="1"/>
    <col min="13582" max="13582" width="16.7109375" style="1" customWidth="1"/>
    <col min="13583" max="13583" width="22" style="1" customWidth="1"/>
    <col min="13584" max="13584" width="16.7109375" style="1" customWidth="1"/>
    <col min="13585" max="13585" width="21" style="1" customWidth="1"/>
    <col min="13586" max="13810" width="11.42578125" style="1" customWidth="1"/>
    <col min="13811" max="13811" width="70.28515625" style="1" customWidth="1"/>
    <col min="13812" max="13812" width="26.28515625" style="1" customWidth="1"/>
    <col min="13813" max="13825" width="0" style="1" hidden="1"/>
    <col min="13826" max="13826" width="40.28515625" style="1" customWidth="1"/>
    <col min="13827" max="13827" width="20.28515625" style="1" customWidth="1"/>
    <col min="13828" max="13828" width="19.5703125" style="1" customWidth="1"/>
    <col min="13829" max="13829" width="20.28515625" style="1" customWidth="1"/>
    <col min="13830" max="13830" width="16.28515625" style="1" customWidth="1"/>
    <col min="13831" max="13831" width="20.42578125" style="1" customWidth="1"/>
    <col min="13832" max="13832" width="17.7109375" style="1" customWidth="1"/>
    <col min="13833" max="13833" width="20.5703125" style="1" customWidth="1"/>
    <col min="13834" max="13834" width="17.28515625" style="1" customWidth="1"/>
    <col min="13835" max="13835" width="20.42578125" style="1" customWidth="1"/>
    <col min="13836" max="13836" width="15.42578125" style="1" customWidth="1"/>
    <col min="13837" max="13837" width="20.5703125" style="1" customWidth="1"/>
    <col min="13838" max="13838" width="16.7109375" style="1" customWidth="1"/>
    <col min="13839" max="13839" width="22" style="1" customWidth="1"/>
    <col min="13840" max="13840" width="16.7109375" style="1" customWidth="1"/>
    <col min="13841" max="13841" width="21" style="1" customWidth="1"/>
    <col min="13842" max="14066" width="11.42578125" style="1" customWidth="1"/>
    <col min="14067" max="14067" width="70.28515625" style="1" customWidth="1"/>
    <col min="14068" max="14068" width="26.28515625" style="1" customWidth="1"/>
    <col min="14069" max="14081" width="0" style="1" hidden="1"/>
    <col min="14082" max="14082" width="40.28515625" style="1" customWidth="1"/>
    <col min="14083" max="14083" width="20.28515625" style="1" customWidth="1"/>
    <col min="14084" max="14084" width="19.5703125" style="1" customWidth="1"/>
    <col min="14085" max="14085" width="20.28515625" style="1" customWidth="1"/>
    <col min="14086" max="14086" width="16.28515625" style="1" customWidth="1"/>
    <col min="14087" max="14087" width="20.42578125" style="1" customWidth="1"/>
    <col min="14088" max="14088" width="17.7109375" style="1" customWidth="1"/>
    <col min="14089" max="14089" width="20.5703125" style="1" customWidth="1"/>
    <col min="14090" max="14090" width="17.28515625" style="1" customWidth="1"/>
    <col min="14091" max="14091" width="20.42578125" style="1" customWidth="1"/>
    <col min="14092" max="14092" width="15.42578125" style="1" customWidth="1"/>
    <col min="14093" max="14093" width="20.5703125" style="1" customWidth="1"/>
    <col min="14094" max="14094" width="16.7109375" style="1" customWidth="1"/>
    <col min="14095" max="14095" width="22" style="1" customWidth="1"/>
    <col min="14096" max="14096" width="16.7109375" style="1" customWidth="1"/>
    <col min="14097" max="14097" width="21" style="1" customWidth="1"/>
    <col min="14098" max="14322" width="11.42578125" style="1" customWidth="1"/>
    <col min="14323" max="14323" width="70.28515625" style="1" customWidth="1"/>
    <col min="14324" max="14324" width="26.28515625" style="1" customWidth="1"/>
    <col min="14325" max="14337" width="0" style="1" hidden="1"/>
    <col min="14338" max="14338" width="40.28515625" style="1" customWidth="1"/>
    <col min="14339" max="14339" width="20.28515625" style="1" customWidth="1"/>
    <col min="14340" max="14340" width="19.5703125" style="1" customWidth="1"/>
    <col min="14341" max="14341" width="20.28515625" style="1" customWidth="1"/>
    <col min="14342" max="14342" width="16.28515625" style="1" customWidth="1"/>
    <col min="14343" max="14343" width="20.42578125" style="1" customWidth="1"/>
    <col min="14344" max="14344" width="17.7109375" style="1" customWidth="1"/>
    <col min="14345" max="14345" width="20.5703125" style="1" customWidth="1"/>
    <col min="14346" max="14346" width="17.28515625" style="1" customWidth="1"/>
    <col min="14347" max="14347" width="20.42578125" style="1" customWidth="1"/>
    <col min="14348" max="14348" width="15.42578125" style="1" customWidth="1"/>
    <col min="14349" max="14349" width="20.5703125" style="1" customWidth="1"/>
    <col min="14350" max="14350" width="16.7109375" style="1" customWidth="1"/>
    <col min="14351" max="14351" width="22" style="1" customWidth="1"/>
    <col min="14352" max="14352" width="16.7109375" style="1" customWidth="1"/>
    <col min="14353" max="14353" width="21" style="1" customWidth="1"/>
    <col min="14354" max="14578" width="11.42578125" style="1" customWidth="1"/>
    <col min="14579" max="14579" width="70.28515625" style="1" customWidth="1"/>
    <col min="14580" max="14580" width="26.28515625" style="1" customWidth="1"/>
    <col min="14581" max="14593" width="0" style="1" hidden="1"/>
    <col min="14594" max="14594" width="40.28515625" style="1" customWidth="1"/>
    <col min="14595" max="14595" width="20.28515625" style="1" customWidth="1"/>
    <col min="14596" max="14596" width="19.5703125" style="1" customWidth="1"/>
    <col min="14597" max="14597" width="20.28515625" style="1" customWidth="1"/>
    <col min="14598" max="14598" width="16.28515625" style="1" customWidth="1"/>
    <col min="14599" max="14599" width="20.42578125" style="1" customWidth="1"/>
    <col min="14600" max="14600" width="17.7109375" style="1" customWidth="1"/>
    <col min="14601" max="14601" width="20.5703125" style="1" customWidth="1"/>
    <col min="14602" max="14602" width="17.28515625" style="1" customWidth="1"/>
    <col min="14603" max="14603" width="20.42578125" style="1" customWidth="1"/>
    <col min="14604" max="14604" width="15.42578125" style="1" customWidth="1"/>
    <col min="14605" max="14605" width="20.5703125" style="1" customWidth="1"/>
    <col min="14606" max="14606" width="16.7109375" style="1" customWidth="1"/>
    <col min="14607" max="14607" width="22" style="1" customWidth="1"/>
    <col min="14608" max="14608" width="16.7109375" style="1" customWidth="1"/>
    <col min="14609" max="14609" width="21" style="1" customWidth="1"/>
    <col min="14610" max="14834" width="11.42578125" style="1" customWidth="1"/>
    <col min="14835" max="14835" width="70.28515625" style="1" customWidth="1"/>
    <col min="14836" max="14836" width="26.28515625" style="1" customWidth="1"/>
    <col min="14837" max="14849" width="0" style="1" hidden="1"/>
    <col min="14850" max="14850" width="40.28515625" style="1" customWidth="1"/>
    <col min="14851" max="14851" width="20.28515625" style="1" customWidth="1"/>
    <col min="14852" max="14852" width="19.5703125" style="1" customWidth="1"/>
    <col min="14853" max="14853" width="20.28515625" style="1" customWidth="1"/>
    <col min="14854" max="14854" width="16.28515625" style="1" customWidth="1"/>
    <col min="14855" max="14855" width="20.42578125" style="1" customWidth="1"/>
    <col min="14856" max="14856" width="17.7109375" style="1" customWidth="1"/>
    <col min="14857" max="14857" width="20.5703125" style="1" customWidth="1"/>
    <col min="14858" max="14858" width="17.28515625" style="1" customWidth="1"/>
    <col min="14859" max="14859" width="20.42578125" style="1" customWidth="1"/>
    <col min="14860" max="14860" width="15.42578125" style="1" customWidth="1"/>
    <col min="14861" max="14861" width="20.5703125" style="1" customWidth="1"/>
    <col min="14862" max="14862" width="16.7109375" style="1" customWidth="1"/>
    <col min="14863" max="14863" width="22" style="1" customWidth="1"/>
    <col min="14864" max="14864" width="16.7109375" style="1" customWidth="1"/>
    <col min="14865" max="14865" width="21" style="1" customWidth="1"/>
    <col min="14866" max="15090" width="11.42578125" style="1" customWidth="1"/>
    <col min="15091" max="15091" width="70.28515625" style="1" customWidth="1"/>
    <col min="15092" max="15092" width="26.28515625" style="1" customWidth="1"/>
    <col min="15093" max="15105" width="0" style="1" hidden="1"/>
    <col min="15106" max="15106" width="40.28515625" style="1" customWidth="1"/>
    <col min="15107" max="15107" width="20.28515625" style="1" customWidth="1"/>
    <col min="15108" max="15108" width="19.5703125" style="1" customWidth="1"/>
    <col min="15109" max="15109" width="20.28515625" style="1" customWidth="1"/>
    <col min="15110" max="15110" width="16.28515625" style="1" customWidth="1"/>
    <col min="15111" max="15111" width="20.42578125" style="1" customWidth="1"/>
    <col min="15112" max="15112" width="17.7109375" style="1" customWidth="1"/>
    <col min="15113" max="15113" width="20.5703125" style="1" customWidth="1"/>
    <col min="15114" max="15114" width="17.28515625" style="1" customWidth="1"/>
    <col min="15115" max="15115" width="20.42578125" style="1" customWidth="1"/>
    <col min="15116" max="15116" width="15.42578125" style="1" customWidth="1"/>
    <col min="15117" max="15117" width="20.5703125" style="1" customWidth="1"/>
    <col min="15118" max="15118" width="16.7109375" style="1" customWidth="1"/>
    <col min="15119" max="15119" width="22" style="1" customWidth="1"/>
    <col min="15120" max="15120" width="16.7109375" style="1" customWidth="1"/>
    <col min="15121" max="15121" width="21" style="1" customWidth="1"/>
    <col min="15122" max="15346" width="11.42578125" style="1" customWidth="1"/>
    <col min="15347" max="15347" width="70.28515625" style="1" customWidth="1"/>
    <col min="15348" max="15348" width="26.28515625" style="1" customWidth="1"/>
    <col min="15349" max="15361" width="0" style="1" hidden="1"/>
    <col min="15362" max="15362" width="40.28515625" style="1" customWidth="1"/>
    <col min="15363" max="15363" width="20.28515625" style="1" customWidth="1"/>
    <col min="15364" max="15364" width="19.5703125" style="1" customWidth="1"/>
    <col min="15365" max="15365" width="20.28515625" style="1" customWidth="1"/>
    <col min="15366" max="15366" width="16.28515625" style="1" customWidth="1"/>
    <col min="15367" max="15367" width="20.42578125" style="1" customWidth="1"/>
    <col min="15368" max="15368" width="17.7109375" style="1" customWidth="1"/>
    <col min="15369" max="15369" width="20.5703125" style="1" customWidth="1"/>
    <col min="15370" max="15370" width="17.28515625" style="1" customWidth="1"/>
    <col min="15371" max="15371" width="20.42578125" style="1" customWidth="1"/>
    <col min="15372" max="15372" width="15.42578125" style="1" customWidth="1"/>
    <col min="15373" max="15373" width="20.5703125" style="1" customWidth="1"/>
    <col min="15374" max="15374" width="16.7109375" style="1" customWidth="1"/>
    <col min="15375" max="15375" width="22" style="1" customWidth="1"/>
    <col min="15376" max="15376" width="16.7109375" style="1" customWidth="1"/>
    <col min="15377" max="15377" width="21" style="1" customWidth="1"/>
    <col min="15378" max="15602" width="11.42578125" style="1" customWidth="1"/>
    <col min="15603" max="15603" width="70.28515625" style="1" customWidth="1"/>
    <col min="15604" max="15604" width="26.28515625" style="1" customWidth="1"/>
    <col min="15605" max="15617" width="0" style="1" hidden="1"/>
    <col min="15618" max="15618" width="40.28515625" style="1" customWidth="1"/>
    <col min="15619" max="15619" width="20.28515625" style="1" customWidth="1"/>
    <col min="15620" max="15620" width="19.5703125" style="1" customWidth="1"/>
    <col min="15621" max="15621" width="20.28515625" style="1" customWidth="1"/>
    <col min="15622" max="15622" width="16.28515625" style="1" customWidth="1"/>
    <col min="15623" max="15623" width="20.42578125" style="1" customWidth="1"/>
    <col min="15624" max="15624" width="17.7109375" style="1" customWidth="1"/>
    <col min="15625" max="15625" width="20.5703125" style="1" customWidth="1"/>
    <col min="15626" max="15626" width="17.28515625" style="1" customWidth="1"/>
    <col min="15627" max="15627" width="20.42578125" style="1" customWidth="1"/>
    <col min="15628" max="15628" width="15.42578125" style="1" customWidth="1"/>
    <col min="15629" max="15629" width="20.5703125" style="1" customWidth="1"/>
    <col min="15630" max="15630" width="16.7109375" style="1" customWidth="1"/>
    <col min="15631" max="15631" width="22" style="1" customWidth="1"/>
    <col min="15632" max="15632" width="16.7109375" style="1" customWidth="1"/>
    <col min="15633" max="15633" width="21" style="1" customWidth="1"/>
    <col min="15634" max="15858" width="11.42578125" style="1" customWidth="1"/>
    <col min="15859" max="15859" width="70.28515625" style="1" customWidth="1"/>
    <col min="15860" max="15860" width="26.28515625" style="1" customWidth="1"/>
    <col min="15861" max="15873" width="0" style="1" hidden="1"/>
    <col min="15874" max="15874" width="40.28515625" style="1" customWidth="1"/>
    <col min="15875" max="15875" width="20.28515625" style="1" customWidth="1"/>
    <col min="15876" max="15876" width="19.5703125" style="1" customWidth="1"/>
    <col min="15877" max="15877" width="20.28515625" style="1" customWidth="1"/>
    <col min="15878" max="15878" width="16.28515625" style="1" customWidth="1"/>
    <col min="15879" max="15879" width="20.42578125" style="1" customWidth="1"/>
    <col min="15880" max="15880" width="17.7109375" style="1" customWidth="1"/>
    <col min="15881" max="15881" width="20.5703125" style="1" customWidth="1"/>
    <col min="15882" max="15882" width="17.28515625" style="1" customWidth="1"/>
    <col min="15883" max="15883" width="20.42578125" style="1" customWidth="1"/>
    <col min="15884" max="15884" width="15.42578125" style="1" customWidth="1"/>
    <col min="15885" max="15885" width="20.5703125" style="1" customWidth="1"/>
    <col min="15886" max="15886" width="16.7109375" style="1" customWidth="1"/>
    <col min="15887" max="15887" width="22" style="1" customWidth="1"/>
    <col min="15888" max="15888" width="16.7109375" style="1" customWidth="1"/>
    <col min="15889" max="15889" width="21" style="1" customWidth="1"/>
    <col min="15890" max="16114" width="11.42578125" style="1" customWidth="1"/>
    <col min="16115" max="16115" width="70.28515625" style="1" customWidth="1"/>
    <col min="16116" max="16116" width="26.28515625" style="1" customWidth="1"/>
    <col min="16117" max="16129" width="0" style="1" hidden="1"/>
    <col min="16130" max="16130" width="40.28515625" style="1" customWidth="1"/>
    <col min="16131" max="16131" width="20.28515625" style="1" customWidth="1"/>
    <col min="16132" max="16132" width="19.5703125" style="1" customWidth="1"/>
    <col min="16133" max="16133" width="20.28515625" style="1" customWidth="1"/>
    <col min="16134" max="16134" width="16.28515625" style="1" customWidth="1"/>
    <col min="16135" max="16135" width="20.42578125" style="1" customWidth="1"/>
    <col min="16136" max="16136" width="17.7109375" style="1" customWidth="1"/>
    <col min="16137" max="16137" width="20.5703125" style="1" customWidth="1"/>
    <col min="16138" max="16138" width="17.28515625" style="1" customWidth="1"/>
    <col min="16139" max="16139" width="20.42578125" style="1" customWidth="1"/>
    <col min="16140" max="16140" width="15.42578125" style="1" customWidth="1"/>
    <col min="16141" max="16141" width="20.5703125" style="1" customWidth="1"/>
    <col min="16142" max="16142" width="16.7109375" style="1" customWidth="1"/>
    <col min="16143" max="16143" width="22" style="1" customWidth="1"/>
    <col min="16144" max="16144" width="16.7109375" style="1" customWidth="1"/>
    <col min="16145" max="16145" width="21" style="1" customWidth="1"/>
    <col min="16146" max="16370" width="11.42578125" style="1" customWidth="1"/>
    <col min="16371" max="16371" width="70.28515625" style="1" customWidth="1"/>
    <col min="16372" max="16372" width="26.28515625" style="1" customWidth="1"/>
    <col min="16373" max="16384" width="0" style="1" hidden="1"/>
  </cols>
  <sheetData>
    <row r="1" spans="2:17">
      <c r="B1" s="146"/>
      <c r="C1" s="149" t="s">
        <v>0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2:17">
      <c r="B2" s="147"/>
      <c r="C2" s="149" t="s">
        <v>1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2:17">
      <c r="B3" s="147"/>
      <c r="C3" s="149" t="s">
        <v>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2:17">
      <c r="B4" s="148"/>
      <c r="C4" s="152" t="s">
        <v>3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2:17" ht="39" customHeight="1">
      <c r="B5" s="151" t="s">
        <v>4</v>
      </c>
      <c r="C5" s="2" t="s">
        <v>5</v>
      </c>
      <c r="D5" s="3" t="s">
        <v>6</v>
      </c>
      <c r="E5" s="4" t="s">
        <v>7</v>
      </c>
      <c r="F5" s="3" t="s">
        <v>8</v>
      </c>
      <c r="G5" s="145" t="s">
        <v>9</v>
      </c>
      <c r="H5" s="5" t="s">
        <v>10</v>
      </c>
      <c r="I5" s="145" t="s">
        <v>9</v>
      </c>
      <c r="J5" s="5" t="s">
        <v>8</v>
      </c>
      <c r="K5" s="145" t="s">
        <v>9</v>
      </c>
      <c r="L5" s="5" t="s">
        <v>11</v>
      </c>
      <c r="M5" s="145" t="s">
        <v>9</v>
      </c>
      <c r="N5" s="145" t="s">
        <v>12</v>
      </c>
      <c r="O5" s="145" t="s">
        <v>13</v>
      </c>
      <c r="P5" s="145" t="s">
        <v>14</v>
      </c>
      <c r="Q5" s="145" t="s">
        <v>13</v>
      </c>
    </row>
    <row r="6" spans="2:17" ht="27.75" customHeight="1">
      <c r="B6" s="151"/>
      <c r="C6" s="2" t="s">
        <v>15</v>
      </c>
      <c r="D6" s="5" t="s">
        <v>16</v>
      </c>
      <c r="E6" s="5" t="s">
        <v>16</v>
      </c>
      <c r="F6" s="5" t="s">
        <v>17</v>
      </c>
      <c r="G6" s="145"/>
      <c r="H6" s="5" t="s">
        <v>18</v>
      </c>
      <c r="I6" s="145"/>
      <c r="J6" s="5" t="s">
        <v>19</v>
      </c>
      <c r="K6" s="145"/>
      <c r="L6" s="5" t="s">
        <v>20</v>
      </c>
      <c r="M6" s="145"/>
      <c r="N6" s="145"/>
      <c r="O6" s="145"/>
      <c r="P6" s="145"/>
      <c r="Q6" s="145"/>
    </row>
    <row r="7" spans="2:17" ht="19.5" customHeight="1">
      <c r="B7" s="6" t="s">
        <v>21</v>
      </c>
      <c r="C7" s="7">
        <f t="shared" ref="C7:O7" si="0">SUM(C8:C10)</f>
        <v>16530930693.277649</v>
      </c>
      <c r="D7" s="7">
        <f t="shared" si="0"/>
        <v>2134294590</v>
      </c>
      <c r="E7" s="7">
        <f t="shared" si="0"/>
        <v>18665225283.277649</v>
      </c>
      <c r="F7" s="7">
        <f t="shared" si="0"/>
        <v>0</v>
      </c>
      <c r="G7" s="7">
        <f t="shared" si="0"/>
        <v>18665225283.277649</v>
      </c>
      <c r="H7" s="7">
        <f t="shared" si="0"/>
        <v>-844275534.78241503</v>
      </c>
      <c r="I7" s="7">
        <f t="shared" si="0"/>
        <v>17820949748.495232</v>
      </c>
      <c r="J7" s="7">
        <f t="shared" si="0"/>
        <v>0</v>
      </c>
      <c r="K7" s="7">
        <f t="shared" si="0"/>
        <v>17820949748.495232</v>
      </c>
      <c r="L7" s="7">
        <f t="shared" si="0"/>
        <v>0</v>
      </c>
      <c r="M7" s="7">
        <f t="shared" si="0"/>
        <v>17820949748.495232</v>
      </c>
      <c r="N7" s="7">
        <f t="shared" si="0"/>
        <v>0</v>
      </c>
      <c r="O7" s="7">
        <f t="shared" si="0"/>
        <v>17820949748.495232</v>
      </c>
      <c r="P7" s="7">
        <f>SUM(P8:P10)</f>
        <v>0</v>
      </c>
      <c r="Q7" s="7">
        <f>SUM(Q8:Q10)</f>
        <v>17820949748.495232</v>
      </c>
    </row>
    <row r="8" spans="2:17" ht="20.25" customHeight="1">
      <c r="B8" s="8" t="s">
        <v>22</v>
      </c>
      <c r="C8" s="9">
        <v>10557716580</v>
      </c>
      <c r="D8" s="9"/>
      <c r="E8" s="10">
        <f>(54000*6517109)*3%</f>
        <v>10557716580</v>
      </c>
      <c r="F8" s="10"/>
      <c r="G8" s="10">
        <f>+E8+F8</f>
        <v>10557716580</v>
      </c>
      <c r="H8" s="11">
        <v>-844275534.78241503</v>
      </c>
      <c r="I8" s="10">
        <f>+G8+H8</f>
        <v>9713441045.2175846</v>
      </c>
      <c r="J8" s="10"/>
      <c r="K8" s="10">
        <f>+I8+J8</f>
        <v>9713441045.2175846</v>
      </c>
      <c r="L8" s="10"/>
      <c r="M8" s="10">
        <f>+K8+L8</f>
        <v>9713441045.2175846</v>
      </c>
      <c r="N8" s="10"/>
      <c r="O8" s="10">
        <f>+M8+N8</f>
        <v>9713441045.2175846</v>
      </c>
      <c r="P8" s="10"/>
      <c r="Q8" s="10">
        <f>+O8+P8</f>
        <v>9713441045.2175846</v>
      </c>
    </row>
    <row r="9" spans="2:17" ht="32.25" customHeight="1">
      <c r="B9" s="8" t="s">
        <v>23</v>
      </c>
      <c r="C9" s="9">
        <v>8800000</v>
      </c>
      <c r="D9" s="9"/>
      <c r="E9" s="10">
        <f>2200000*4</f>
        <v>8800000</v>
      </c>
      <c r="F9" s="10"/>
      <c r="G9" s="10">
        <f>+E9+F9</f>
        <v>8800000</v>
      </c>
      <c r="H9" s="10"/>
      <c r="I9" s="10">
        <f>+G9+H9</f>
        <v>8800000</v>
      </c>
      <c r="J9" s="10"/>
      <c r="K9" s="10">
        <f>+I9+J9</f>
        <v>8800000</v>
      </c>
      <c r="L9" s="10"/>
      <c r="M9" s="10">
        <f>+K9+L9</f>
        <v>8800000</v>
      </c>
      <c r="N9" s="10"/>
      <c r="O9" s="10">
        <f>+M9+N9</f>
        <v>8800000</v>
      </c>
      <c r="P9" s="10"/>
      <c r="Q9" s="10">
        <f>+O9+P9</f>
        <v>8800000</v>
      </c>
    </row>
    <row r="10" spans="2:17" ht="20.25" customHeight="1">
      <c r="B10" s="8" t="s">
        <v>24</v>
      </c>
      <c r="C10" s="9">
        <v>5964414113.2776489</v>
      </c>
      <c r="D10" s="10">
        <v>2134294590</v>
      </c>
      <c r="E10" s="10">
        <v>8098708703.2776489</v>
      </c>
      <c r="F10" s="10"/>
      <c r="G10" s="10">
        <f>+E10+F10</f>
        <v>8098708703.2776489</v>
      </c>
      <c r="H10" s="10"/>
      <c r="I10" s="10">
        <f>+G10+H10</f>
        <v>8098708703.2776489</v>
      </c>
      <c r="J10" s="10"/>
      <c r="K10" s="10">
        <f>+I10+J10</f>
        <v>8098708703.2776489</v>
      </c>
      <c r="L10" s="10"/>
      <c r="M10" s="10">
        <f>+K10+L10</f>
        <v>8098708703.2776489</v>
      </c>
      <c r="N10" s="10"/>
      <c r="O10" s="10">
        <f>+M10+N10</f>
        <v>8098708703.2776489</v>
      </c>
      <c r="P10" s="10"/>
      <c r="Q10" s="10">
        <f>+O10+P10</f>
        <v>8098708703.2776489</v>
      </c>
    </row>
    <row r="11" spans="2:17" ht="16.5" customHeight="1">
      <c r="B11" s="12" t="s">
        <v>25</v>
      </c>
      <c r="C11" s="13">
        <f t="shared" ref="C11:Q11" si="1">+C12</f>
        <v>54000000</v>
      </c>
      <c r="D11" s="13">
        <f t="shared" si="1"/>
        <v>0</v>
      </c>
      <c r="E11" s="13">
        <f t="shared" si="1"/>
        <v>54000000</v>
      </c>
      <c r="F11" s="13">
        <f t="shared" si="1"/>
        <v>300000000</v>
      </c>
      <c r="G11" s="13">
        <f t="shared" si="1"/>
        <v>354000000</v>
      </c>
      <c r="H11" s="13">
        <f t="shared" si="1"/>
        <v>0</v>
      </c>
      <c r="I11" s="13">
        <f t="shared" si="1"/>
        <v>354000000</v>
      </c>
      <c r="J11" s="13">
        <f t="shared" si="1"/>
        <v>0</v>
      </c>
      <c r="K11" s="13">
        <f t="shared" si="1"/>
        <v>354000000</v>
      </c>
      <c r="L11" s="13">
        <f t="shared" si="1"/>
        <v>0</v>
      </c>
      <c r="M11" s="13">
        <f t="shared" si="1"/>
        <v>354000000</v>
      </c>
      <c r="N11" s="13">
        <f t="shared" si="1"/>
        <v>0</v>
      </c>
      <c r="O11" s="13">
        <f t="shared" si="1"/>
        <v>354000000</v>
      </c>
      <c r="P11" s="13">
        <f t="shared" si="1"/>
        <v>0</v>
      </c>
      <c r="Q11" s="13">
        <f t="shared" si="1"/>
        <v>354000000</v>
      </c>
    </row>
    <row r="12" spans="2:17" ht="32.25" customHeight="1">
      <c r="B12" s="8" t="s">
        <v>26</v>
      </c>
      <c r="C12" s="9">
        <v>54000000</v>
      </c>
      <c r="D12" s="8"/>
      <c r="E12" s="10">
        <v>54000000</v>
      </c>
      <c r="F12" s="10">
        <v>300000000</v>
      </c>
      <c r="G12" s="10">
        <f>+E12+F12</f>
        <v>354000000</v>
      </c>
      <c r="H12" s="14"/>
      <c r="I12" s="10">
        <f>+G12+H12</f>
        <v>354000000</v>
      </c>
      <c r="J12" s="10"/>
      <c r="K12" s="10">
        <f>+I12+J12</f>
        <v>354000000</v>
      </c>
      <c r="L12" s="10"/>
      <c r="M12" s="10">
        <f>+K12+L12</f>
        <v>354000000</v>
      </c>
      <c r="N12" s="10"/>
      <c r="O12" s="10">
        <f>+M12+N12</f>
        <v>354000000</v>
      </c>
      <c r="P12" s="10"/>
      <c r="Q12" s="10">
        <f>+O12+P12</f>
        <v>354000000</v>
      </c>
    </row>
    <row r="13" spans="2:17" ht="34.9">
      <c r="B13" s="15" t="s">
        <v>27</v>
      </c>
      <c r="C13" s="16">
        <f t="shared" ref="C13:O13" si="2">+C7+C11</f>
        <v>16584930693.277649</v>
      </c>
      <c r="D13" s="16">
        <f t="shared" si="2"/>
        <v>2134294590</v>
      </c>
      <c r="E13" s="16">
        <f t="shared" si="2"/>
        <v>18719225283.277649</v>
      </c>
      <c r="F13" s="16">
        <f t="shared" si="2"/>
        <v>300000000</v>
      </c>
      <c r="G13" s="16">
        <f t="shared" si="2"/>
        <v>19019225283.277649</v>
      </c>
      <c r="H13" s="16">
        <f t="shared" si="2"/>
        <v>-844275534.78241503</v>
      </c>
      <c r="I13" s="16">
        <f t="shared" si="2"/>
        <v>18174949748.495232</v>
      </c>
      <c r="J13" s="16">
        <f t="shared" si="2"/>
        <v>0</v>
      </c>
      <c r="K13" s="16">
        <f t="shared" si="2"/>
        <v>18174949748.495232</v>
      </c>
      <c r="L13" s="16">
        <f t="shared" si="2"/>
        <v>0</v>
      </c>
      <c r="M13" s="16">
        <f t="shared" si="2"/>
        <v>18174949748.495232</v>
      </c>
      <c r="N13" s="16">
        <f t="shared" si="2"/>
        <v>0</v>
      </c>
      <c r="O13" s="16">
        <f t="shared" si="2"/>
        <v>18174949748.495232</v>
      </c>
      <c r="P13" s="16">
        <f>+P7+P11</f>
        <v>0</v>
      </c>
      <c r="Q13" s="16">
        <f>+Q7+Q11</f>
        <v>18174949748.495232</v>
      </c>
    </row>
    <row r="14" spans="2:17" ht="17.25" customHeight="1">
      <c r="B14" s="17" t="s">
        <v>28</v>
      </c>
      <c r="C14" s="17"/>
      <c r="D14" s="17"/>
      <c r="E14" s="18"/>
      <c r="F14" s="18"/>
      <c r="G14" s="18"/>
      <c r="H14" s="19"/>
      <c r="I14" s="18"/>
      <c r="J14" s="18"/>
      <c r="K14" s="10">
        <f>+I14+J14</f>
        <v>0</v>
      </c>
      <c r="L14" s="18"/>
      <c r="M14" s="10">
        <f>+K14+L14</f>
        <v>0</v>
      </c>
      <c r="N14" s="18"/>
      <c r="O14" s="10">
        <f>+M14+N14</f>
        <v>0</v>
      </c>
      <c r="P14" s="18"/>
      <c r="Q14" s="10">
        <f>+O14+P14</f>
        <v>0</v>
      </c>
    </row>
    <row r="15" spans="2:17" ht="18.75" customHeight="1">
      <c r="B15" s="20" t="s">
        <v>29</v>
      </c>
      <c r="C15" s="21">
        <f t="shared" ref="C15:O15" si="3">+C16+C29</f>
        <v>1378790314.2065954</v>
      </c>
      <c r="D15" s="21">
        <f t="shared" si="3"/>
        <v>0</v>
      </c>
      <c r="E15" s="21">
        <f t="shared" si="3"/>
        <v>1378790314.2065954</v>
      </c>
      <c r="F15" s="21">
        <f t="shared" si="3"/>
        <v>5488354.4017870985</v>
      </c>
      <c r="G15" s="21">
        <f t="shared" si="3"/>
        <v>1384278668.6083827</v>
      </c>
      <c r="H15" s="21">
        <f t="shared" si="3"/>
        <v>-91846600</v>
      </c>
      <c r="I15" s="21">
        <f t="shared" si="3"/>
        <v>1292432068.6083827</v>
      </c>
      <c r="J15" s="21">
        <f t="shared" si="3"/>
        <v>0</v>
      </c>
      <c r="K15" s="21">
        <f t="shared" si="3"/>
        <v>1292432068.6083827</v>
      </c>
      <c r="L15" s="21">
        <f t="shared" si="3"/>
        <v>0</v>
      </c>
      <c r="M15" s="21">
        <f t="shared" si="3"/>
        <v>1292432068.6083827</v>
      </c>
      <c r="N15" s="21">
        <f t="shared" si="3"/>
        <v>0</v>
      </c>
      <c r="O15" s="21">
        <f t="shared" si="3"/>
        <v>1292432068.6083827</v>
      </c>
      <c r="P15" s="21">
        <f>+P16+P29</f>
        <v>0</v>
      </c>
      <c r="Q15" s="21">
        <f>+Q16+Q29</f>
        <v>1292432068.6083827</v>
      </c>
    </row>
    <row r="16" spans="2:17">
      <c r="B16" s="6" t="s">
        <v>30</v>
      </c>
      <c r="C16" s="7">
        <f t="shared" ref="C16:O16" si="4">SUM(C17:C28)</f>
        <v>901237449.20659542</v>
      </c>
      <c r="D16" s="7">
        <f t="shared" si="4"/>
        <v>0</v>
      </c>
      <c r="E16" s="7">
        <f t="shared" si="4"/>
        <v>901237449.20659542</v>
      </c>
      <c r="F16" s="7">
        <f t="shared" si="4"/>
        <v>5046107.9017870985</v>
      </c>
      <c r="G16" s="7">
        <f t="shared" si="4"/>
        <v>906283557.10838258</v>
      </c>
      <c r="H16" s="7">
        <f t="shared" si="4"/>
        <v>0</v>
      </c>
      <c r="I16" s="7">
        <f t="shared" si="4"/>
        <v>906283557.10838258</v>
      </c>
      <c r="J16" s="7">
        <f t="shared" si="4"/>
        <v>0</v>
      </c>
      <c r="K16" s="7">
        <f t="shared" si="4"/>
        <v>906283557.10838258</v>
      </c>
      <c r="L16" s="7">
        <f t="shared" si="4"/>
        <v>0</v>
      </c>
      <c r="M16" s="7">
        <f t="shared" si="4"/>
        <v>906283557.10838258</v>
      </c>
      <c r="N16" s="7">
        <f t="shared" si="4"/>
        <v>0</v>
      </c>
      <c r="O16" s="7">
        <f t="shared" si="4"/>
        <v>906283557.10838258</v>
      </c>
      <c r="P16" s="7">
        <f>SUM(P17:P28)</f>
        <v>0</v>
      </c>
      <c r="Q16" s="7">
        <f>SUM(Q17:Q28)</f>
        <v>906283557.10838258</v>
      </c>
    </row>
    <row r="17" spans="2:17" ht="21" customHeight="1">
      <c r="B17" s="22" t="s">
        <v>31</v>
      </c>
      <c r="C17" s="10">
        <v>474646800.20000005</v>
      </c>
      <c r="D17" s="10"/>
      <c r="E17" s="10">
        <v>474646800.20000005</v>
      </c>
      <c r="F17" s="10">
        <v>2669888.251125</v>
      </c>
      <c r="G17" s="10">
        <f t="shared" ref="G17:G28" si="5">+E17+F17</f>
        <v>477316688.45112503</v>
      </c>
      <c r="H17" s="14"/>
      <c r="I17" s="10">
        <f t="shared" ref="I17:I28" si="6">+G17+H17</f>
        <v>477316688.45112503</v>
      </c>
      <c r="J17" s="10"/>
      <c r="K17" s="10">
        <f t="shared" ref="K17:K28" si="7">+I17+J17</f>
        <v>477316688.45112503</v>
      </c>
      <c r="L17" s="10"/>
      <c r="M17" s="10">
        <f t="shared" ref="M17:O28" si="8">+K17+L17</f>
        <v>477316688.45112503</v>
      </c>
      <c r="N17" s="10">
        <v>-500000</v>
      </c>
      <c r="O17" s="10">
        <f t="shared" si="8"/>
        <v>476816688.45112503</v>
      </c>
      <c r="P17" s="10">
        <v>-1369261</v>
      </c>
      <c r="Q17" s="10">
        <f t="shared" ref="Q17:Q28" si="9">+O17+P17</f>
        <v>475447427.45112503</v>
      </c>
    </row>
    <row r="18" spans="2:17" ht="21" customHeight="1">
      <c r="B18" s="22" t="s">
        <v>32</v>
      </c>
      <c r="C18" s="10">
        <v>2937600</v>
      </c>
      <c r="D18" s="10"/>
      <c r="E18" s="10">
        <v>2937600</v>
      </c>
      <c r="F18" s="10">
        <v>55440</v>
      </c>
      <c r="G18" s="10">
        <f t="shared" si="5"/>
        <v>2993040</v>
      </c>
      <c r="H18" s="14"/>
      <c r="I18" s="10">
        <f t="shared" si="6"/>
        <v>2993040</v>
      </c>
      <c r="J18" s="10"/>
      <c r="K18" s="10">
        <f t="shared" si="7"/>
        <v>2993040</v>
      </c>
      <c r="L18" s="10"/>
      <c r="M18" s="10">
        <f t="shared" si="8"/>
        <v>2993040</v>
      </c>
      <c r="N18" s="10"/>
      <c r="O18" s="10">
        <f t="shared" si="8"/>
        <v>2993040</v>
      </c>
      <c r="P18" s="10"/>
      <c r="Q18" s="10">
        <f t="shared" si="9"/>
        <v>2993040</v>
      </c>
    </row>
    <row r="19" spans="2:17" ht="21" customHeight="1">
      <c r="B19" s="22" t="s">
        <v>33</v>
      </c>
      <c r="C19" s="10">
        <v>37627000.766666666</v>
      </c>
      <c r="D19" s="10"/>
      <c r="E19" s="10">
        <v>37627000.766666666</v>
      </c>
      <c r="F19" s="10">
        <v>211651.87931249998</v>
      </c>
      <c r="G19" s="10">
        <f t="shared" si="5"/>
        <v>37838652.645979166</v>
      </c>
      <c r="H19" s="14"/>
      <c r="I19" s="10">
        <f t="shared" si="6"/>
        <v>37838652.645979166</v>
      </c>
      <c r="J19" s="10"/>
      <c r="K19" s="10">
        <f t="shared" si="7"/>
        <v>37838652.645979166</v>
      </c>
      <c r="L19" s="10"/>
      <c r="M19" s="10">
        <f t="shared" si="8"/>
        <v>37838652.645979166</v>
      </c>
      <c r="N19" s="10"/>
      <c r="O19" s="10">
        <f t="shared" si="8"/>
        <v>37838652.645979166</v>
      </c>
      <c r="P19" s="10"/>
      <c r="Q19" s="10">
        <f t="shared" si="9"/>
        <v>37838652.645979166</v>
      </c>
    </row>
    <row r="20" spans="2:17" ht="21" customHeight="1">
      <c r="B20" s="22" t="s">
        <v>34</v>
      </c>
      <c r="C20" s="10">
        <v>0</v>
      </c>
      <c r="D20" s="10"/>
      <c r="E20" s="10">
        <v>0</v>
      </c>
      <c r="F20" s="10">
        <v>0</v>
      </c>
      <c r="G20" s="10">
        <f t="shared" si="5"/>
        <v>0</v>
      </c>
      <c r="H20" s="14"/>
      <c r="I20" s="10">
        <f t="shared" si="6"/>
        <v>0</v>
      </c>
      <c r="J20" s="10"/>
      <c r="K20" s="10">
        <f t="shared" si="7"/>
        <v>0</v>
      </c>
      <c r="L20" s="10"/>
      <c r="M20" s="10">
        <f t="shared" si="8"/>
        <v>0</v>
      </c>
      <c r="N20" s="10"/>
      <c r="O20" s="10">
        <f t="shared" si="8"/>
        <v>0</v>
      </c>
      <c r="P20" s="10"/>
      <c r="Q20" s="10">
        <f t="shared" si="9"/>
        <v>0</v>
      </c>
    </row>
    <row r="21" spans="2:17" ht="21" customHeight="1">
      <c r="B21" s="22" t="s">
        <v>35</v>
      </c>
      <c r="C21" s="10">
        <v>31151833.972222216</v>
      </c>
      <c r="D21" s="10"/>
      <c r="E21" s="10">
        <v>31151833.972222216</v>
      </c>
      <c r="F21" s="10">
        <v>175229.06609374995</v>
      </c>
      <c r="G21" s="10">
        <f t="shared" si="5"/>
        <v>31327063.038315967</v>
      </c>
      <c r="H21" s="14"/>
      <c r="I21" s="10">
        <f t="shared" si="6"/>
        <v>31327063.038315967</v>
      </c>
      <c r="J21" s="10"/>
      <c r="K21" s="10">
        <f t="shared" si="7"/>
        <v>31327063.038315967</v>
      </c>
      <c r="L21" s="10"/>
      <c r="M21" s="10">
        <f t="shared" si="8"/>
        <v>31327063.038315967</v>
      </c>
      <c r="N21" s="10"/>
      <c r="O21" s="10">
        <f t="shared" si="8"/>
        <v>31327063.038315967</v>
      </c>
      <c r="P21" s="10"/>
      <c r="Q21" s="10">
        <f t="shared" si="9"/>
        <v>31327063.038315967</v>
      </c>
    </row>
    <row r="22" spans="2:17" ht="21" customHeight="1">
      <c r="B22" s="22" t="s">
        <v>36</v>
      </c>
      <c r="C22" s="10">
        <v>159070567.19999999</v>
      </c>
      <c r="D22" s="10"/>
      <c r="E22" s="10">
        <v>159070567.19999999</v>
      </c>
      <c r="F22" s="10">
        <v>894771.94049999991</v>
      </c>
      <c r="G22" s="10">
        <f t="shared" si="5"/>
        <v>159965339.14049998</v>
      </c>
      <c r="H22" s="14"/>
      <c r="I22" s="10">
        <f t="shared" si="6"/>
        <v>159965339.14049998</v>
      </c>
      <c r="J22" s="10"/>
      <c r="K22" s="10">
        <f t="shared" si="7"/>
        <v>159965339.14049998</v>
      </c>
      <c r="L22" s="10"/>
      <c r="M22" s="10">
        <f t="shared" si="8"/>
        <v>159965339.14049998</v>
      </c>
      <c r="N22" s="10"/>
      <c r="O22" s="10">
        <f t="shared" si="8"/>
        <v>159965339.14049998</v>
      </c>
      <c r="P22" s="10">
        <v>1369261</v>
      </c>
      <c r="Q22" s="10">
        <f t="shared" si="9"/>
        <v>161334600.14049998</v>
      </c>
    </row>
    <row r="23" spans="2:17" ht="21" customHeight="1">
      <c r="B23" s="22" t="s">
        <v>37</v>
      </c>
      <c r="C23" s="10">
        <v>2270000</v>
      </c>
      <c r="D23" s="10"/>
      <c r="E23" s="10">
        <v>2270000</v>
      </c>
      <c r="F23" s="10">
        <v>0</v>
      </c>
      <c r="G23" s="10">
        <f t="shared" si="5"/>
        <v>2270000</v>
      </c>
      <c r="H23" s="14"/>
      <c r="I23" s="10">
        <f t="shared" si="6"/>
        <v>2270000</v>
      </c>
      <c r="J23" s="10"/>
      <c r="K23" s="10">
        <f t="shared" si="7"/>
        <v>2270000</v>
      </c>
      <c r="L23" s="10"/>
      <c r="M23" s="10">
        <f t="shared" si="8"/>
        <v>2270000</v>
      </c>
      <c r="N23" s="10">
        <v>500000</v>
      </c>
      <c r="O23" s="10">
        <f t="shared" si="8"/>
        <v>2770000</v>
      </c>
      <c r="P23" s="10"/>
      <c r="Q23" s="10">
        <f t="shared" si="9"/>
        <v>2770000</v>
      </c>
    </row>
    <row r="24" spans="2:17" ht="21" customHeight="1">
      <c r="B24" s="22" t="s">
        <v>38</v>
      </c>
      <c r="C24" s="10">
        <v>0</v>
      </c>
      <c r="D24" s="10"/>
      <c r="E24" s="10">
        <v>0</v>
      </c>
      <c r="F24" s="10">
        <v>0</v>
      </c>
      <c r="G24" s="10"/>
      <c r="H24" s="14"/>
      <c r="I24" s="10">
        <f t="shared" si="6"/>
        <v>0</v>
      </c>
      <c r="J24" s="10"/>
      <c r="K24" s="10">
        <f t="shared" si="7"/>
        <v>0</v>
      </c>
      <c r="L24" s="10"/>
      <c r="M24" s="10">
        <f t="shared" si="8"/>
        <v>0</v>
      </c>
      <c r="N24" s="10"/>
      <c r="O24" s="10">
        <f t="shared" si="8"/>
        <v>0</v>
      </c>
      <c r="P24" s="10"/>
      <c r="Q24" s="10">
        <f t="shared" si="9"/>
        <v>0</v>
      </c>
    </row>
    <row r="25" spans="2:17" ht="21" customHeight="1">
      <c r="B25" s="22" t="s">
        <v>39</v>
      </c>
      <c r="C25" s="10">
        <v>42142240.858666666</v>
      </c>
      <c r="D25" s="10"/>
      <c r="E25" s="10">
        <v>42142240.858666666</v>
      </c>
      <c r="F25" s="10">
        <v>237050.10483</v>
      </c>
      <c r="G25" s="10">
        <f t="shared" si="5"/>
        <v>42379290.963496663</v>
      </c>
      <c r="H25" s="14"/>
      <c r="I25" s="10">
        <f t="shared" si="6"/>
        <v>42379290.963496663</v>
      </c>
      <c r="J25" s="10"/>
      <c r="K25" s="10">
        <f t="shared" si="7"/>
        <v>42379290.963496663</v>
      </c>
      <c r="L25" s="10"/>
      <c r="M25" s="10">
        <f t="shared" si="8"/>
        <v>42379290.963496663</v>
      </c>
      <c r="N25" s="10"/>
      <c r="O25" s="10">
        <f t="shared" si="8"/>
        <v>42379290.963496663</v>
      </c>
      <c r="P25" s="10"/>
      <c r="Q25" s="10">
        <f t="shared" si="9"/>
        <v>42379290.963496663</v>
      </c>
    </row>
    <row r="26" spans="2:17" ht="21" customHeight="1">
      <c r="B26" s="22" t="s">
        <v>40</v>
      </c>
      <c r="C26" s="10">
        <v>102218629.38103999</v>
      </c>
      <c r="D26" s="10"/>
      <c r="E26" s="10">
        <v>102218629.38103999</v>
      </c>
      <c r="F26" s="10">
        <v>574979.79026834993</v>
      </c>
      <c r="G26" s="10">
        <f t="shared" si="5"/>
        <v>102793609.17130834</v>
      </c>
      <c r="H26" s="14"/>
      <c r="I26" s="10">
        <f t="shared" si="6"/>
        <v>102793609.17130834</v>
      </c>
      <c r="J26" s="10"/>
      <c r="K26" s="10">
        <f t="shared" si="7"/>
        <v>102793609.17130834</v>
      </c>
      <c r="L26" s="10"/>
      <c r="M26" s="10">
        <f t="shared" si="8"/>
        <v>102793609.17130834</v>
      </c>
      <c r="N26" s="10"/>
      <c r="O26" s="10">
        <f t="shared" si="8"/>
        <v>102793609.17130834</v>
      </c>
      <c r="P26" s="10"/>
      <c r="Q26" s="10">
        <f t="shared" si="9"/>
        <v>102793609.17130834</v>
      </c>
    </row>
    <row r="27" spans="2:17" ht="21" customHeight="1">
      <c r="B27" s="22" t="s">
        <v>41</v>
      </c>
      <c r="C27" s="10">
        <v>40372776.828000002</v>
      </c>
      <c r="D27" s="10"/>
      <c r="E27" s="10">
        <v>40372776.828000002</v>
      </c>
      <c r="F27" s="10">
        <v>227096.86965750001</v>
      </c>
      <c r="G27" s="10">
        <f t="shared" si="5"/>
        <v>40599873.697657503</v>
      </c>
      <c r="H27" s="14"/>
      <c r="I27" s="10">
        <f t="shared" si="6"/>
        <v>40599873.697657503</v>
      </c>
      <c r="J27" s="10"/>
      <c r="K27" s="10">
        <f t="shared" si="7"/>
        <v>40599873.697657503</v>
      </c>
      <c r="L27" s="10"/>
      <c r="M27" s="10">
        <f t="shared" si="8"/>
        <v>40599873.697657503</v>
      </c>
      <c r="N27" s="10"/>
      <c r="O27" s="10">
        <f t="shared" si="8"/>
        <v>40599873.697657503</v>
      </c>
      <c r="P27" s="10"/>
      <c r="Q27" s="10">
        <f t="shared" si="9"/>
        <v>40599873.697657503</v>
      </c>
    </row>
    <row r="28" spans="2:17" ht="21" customHeight="1">
      <c r="B28" s="22" t="s">
        <v>42</v>
      </c>
      <c r="C28" s="10">
        <v>8800000</v>
      </c>
      <c r="D28" s="10"/>
      <c r="E28" s="10">
        <v>8800000</v>
      </c>
      <c r="F28" s="10">
        <v>0</v>
      </c>
      <c r="G28" s="10">
        <f t="shared" si="5"/>
        <v>8800000</v>
      </c>
      <c r="H28" s="14"/>
      <c r="I28" s="10">
        <f t="shared" si="6"/>
        <v>8800000</v>
      </c>
      <c r="J28" s="10"/>
      <c r="K28" s="10">
        <f t="shared" si="7"/>
        <v>8800000</v>
      </c>
      <c r="L28" s="10"/>
      <c r="M28" s="10">
        <f t="shared" si="8"/>
        <v>8800000</v>
      </c>
      <c r="N28" s="10"/>
      <c r="O28" s="10">
        <f t="shared" si="8"/>
        <v>8800000</v>
      </c>
      <c r="P28" s="10"/>
      <c r="Q28" s="10">
        <f t="shared" si="9"/>
        <v>8800000</v>
      </c>
    </row>
    <row r="29" spans="2:17" ht="17.25" customHeight="1">
      <c r="B29" s="6" t="s">
        <v>43</v>
      </c>
      <c r="C29" s="7">
        <f t="shared" ref="C29:O29" si="10">SUM(C30:C43)</f>
        <v>477552865</v>
      </c>
      <c r="D29" s="7">
        <f t="shared" si="10"/>
        <v>0</v>
      </c>
      <c r="E29" s="7">
        <f t="shared" si="10"/>
        <v>477552865</v>
      </c>
      <c r="F29" s="7">
        <f t="shared" si="10"/>
        <v>442246.5</v>
      </c>
      <c r="G29" s="7">
        <f t="shared" si="10"/>
        <v>477995111.5</v>
      </c>
      <c r="H29" s="7">
        <f t="shared" si="10"/>
        <v>-91846600</v>
      </c>
      <c r="I29" s="7">
        <f t="shared" si="10"/>
        <v>386148511.5</v>
      </c>
      <c r="J29" s="7">
        <f t="shared" si="10"/>
        <v>0</v>
      </c>
      <c r="K29" s="7">
        <f t="shared" si="10"/>
        <v>386148511.5</v>
      </c>
      <c r="L29" s="7">
        <f t="shared" si="10"/>
        <v>0</v>
      </c>
      <c r="M29" s="7">
        <f t="shared" si="10"/>
        <v>386148511.5</v>
      </c>
      <c r="N29" s="7">
        <f t="shared" si="10"/>
        <v>0</v>
      </c>
      <c r="O29" s="7">
        <f t="shared" si="10"/>
        <v>386148511.5</v>
      </c>
      <c r="P29" s="7">
        <f>SUM(P30:P43)</f>
        <v>0</v>
      </c>
      <c r="Q29" s="7">
        <f>SUM(Q30:Q43)</f>
        <v>386148511.5</v>
      </c>
    </row>
    <row r="30" spans="2:17" ht="17.25" customHeight="1">
      <c r="B30" s="22" t="s">
        <v>44</v>
      </c>
      <c r="C30" s="10">
        <v>166500000</v>
      </c>
      <c r="D30" s="10"/>
      <c r="E30" s="10">
        <v>166500000</v>
      </c>
      <c r="F30" s="10">
        <v>0</v>
      </c>
      <c r="G30" s="10">
        <f t="shared" ref="G30:G43" si="11">+E30+F30</f>
        <v>166500000</v>
      </c>
      <c r="H30" s="14">
        <v>-36500000</v>
      </c>
      <c r="I30" s="10">
        <f t="shared" ref="I30:I43" si="12">+G30+H30</f>
        <v>130000000</v>
      </c>
      <c r="J30" s="10"/>
      <c r="K30" s="10">
        <f t="shared" ref="K30:K43" si="13">+I30+J30</f>
        <v>130000000</v>
      </c>
      <c r="L30" s="10"/>
      <c r="M30" s="10">
        <f t="shared" ref="M30:O43" si="14">+K30+L30</f>
        <v>130000000</v>
      </c>
      <c r="N30" s="10">
        <v>-950000</v>
      </c>
      <c r="O30" s="10">
        <f t="shared" si="14"/>
        <v>129050000</v>
      </c>
      <c r="P30" s="10">
        <f>-1802263-105076</f>
        <v>-1907339</v>
      </c>
      <c r="Q30" s="10">
        <f t="shared" ref="Q30:Q43" si="15">+O30+P30</f>
        <v>127142661</v>
      </c>
    </row>
    <row r="31" spans="2:17" ht="18.75" customHeight="1">
      <c r="B31" s="22" t="s">
        <v>45</v>
      </c>
      <c r="C31" s="10">
        <v>30219600</v>
      </c>
      <c r="D31" s="10"/>
      <c r="E31" s="10">
        <v>30219600</v>
      </c>
      <c r="F31" s="10">
        <v>0</v>
      </c>
      <c r="G31" s="10">
        <f t="shared" si="11"/>
        <v>30219600</v>
      </c>
      <c r="H31" s="14">
        <v>-2219600</v>
      </c>
      <c r="I31" s="10">
        <f t="shared" si="12"/>
        <v>28000000</v>
      </c>
      <c r="J31" s="10"/>
      <c r="K31" s="10">
        <f t="shared" si="13"/>
        <v>28000000</v>
      </c>
      <c r="L31" s="10"/>
      <c r="M31" s="10">
        <f t="shared" si="14"/>
        <v>28000000</v>
      </c>
      <c r="N31" s="10"/>
      <c r="O31" s="10">
        <f t="shared" si="14"/>
        <v>28000000</v>
      </c>
      <c r="P31" s="10">
        <v>1802263</v>
      </c>
      <c r="Q31" s="10">
        <f t="shared" si="15"/>
        <v>29802263</v>
      </c>
    </row>
    <row r="32" spans="2:17" ht="18.75" customHeight="1">
      <c r="B32" s="22" t="s">
        <v>46</v>
      </c>
      <c r="C32" s="10">
        <v>7050000</v>
      </c>
      <c r="D32" s="10"/>
      <c r="E32" s="10">
        <v>7050000</v>
      </c>
      <c r="F32" s="10">
        <v>0</v>
      </c>
      <c r="G32" s="10">
        <f t="shared" si="11"/>
        <v>7050000</v>
      </c>
      <c r="H32" s="14">
        <v>0</v>
      </c>
      <c r="I32" s="10">
        <f t="shared" si="12"/>
        <v>7050000</v>
      </c>
      <c r="J32" s="10"/>
      <c r="K32" s="10">
        <f t="shared" si="13"/>
        <v>7050000</v>
      </c>
      <c r="L32" s="10"/>
      <c r="M32" s="10">
        <f t="shared" si="14"/>
        <v>7050000</v>
      </c>
      <c r="N32" s="10"/>
      <c r="O32" s="10">
        <f t="shared" si="14"/>
        <v>7050000</v>
      </c>
      <c r="P32" s="10"/>
      <c r="Q32" s="10">
        <f t="shared" si="15"/>
        <v>7050000</v>
      </c>
    </row>
    <row r="33" spans="2:17">
      <c r="B33" s="22" t="s">
        <v>47</v>
      </c>
      <c r="C33" s="10">
        <v>26302000</v>
      </c>
      <c r="D33" s="10"/>
      <c r="E33" s="10">
        <v>26302000</v>
      </c>
      <c r="F33" s="10">
        <v>0</v>
      </c>
      <c r="G33" s="10">
        <f t="shared" si="11"/>
        <v>26302000</v>
      </c>
      <c r="H33" s="14">
        <v>-10302000</v>
      </c>
      <c r="I33" s="10">
        <f t="shared" si="12"/>
        <v>16000000</v>
      </c>
      <c r="J33" s="10"/>
      <c r="K33" s="10">
        <f t="shared" si="13"/>
        <v>16000000</v>
      </c>
      <c r="L33" s="10"/>
      <c r="M33" s="10">
        <f t="shared" si="14"/>
        <v>16000000</v>
      </c>
      <c r="N33" s="10">
        <v>900000</v>
      </c>
      <c r="O33" s="10">
        <f t="shared" si="14"/>
        <v>16900000</v>
      </c>
      <c r="P33" s="10">
        <v>105076</v>
      </c>
      <c r="Q33" s="10">
        <f t="shared" si="15"/>
        <v>17005076</v>
      </c>
    </row>
    <row r="34" spans="2:17" ht="15" customHeight="1">
      <c r="B34" s="22" t="s">
        <v>48</v>
      </c>
      <c r="C34" s="10">
        <v>7680000</v>
      </c>
      <c r="D34" s="10"/>
      <c r="E34" s="10">
        <v>7680000</v>
      </c>
      <c r="F34" s="10">
        <v>43200</v>
      </c>
      <c r="G34" s="10">
        <f t="shared" si="11"/>
        <v>7723200</v>
      </c>
      <c r="H34" s="14">
        <v>0</v>
      </c>
      <c r="I34" s="10">
        <f t="shared" si="12"/>
        <v>7723200</v>
      </c>
      <c r="J34" s="10"/>
      <c r="K34" s="10">
        <f t="shared" si="13"/>
        <v>7723200</v>
      </c>
      <c r="L34" s="10"/>
      <c r="M34" s="10">
        <f t="shared" si="14"/>
        <v>7723200</v>
      </c>
      <c r="N34" s="10"/>
      <c r="O34" s="10">
        <f t="shared" si="14"/>
        <v>7723200</v>
      </c>
      <c r="P34" s="10"/>
      <c r="Q34" s="10">
        <f t="shared" si="15"/>
        <v>7723200</v>
      </c>
    </row>
    <row r="35" spans="2:17" ht="15" customHeight="1">
      <c r="B35" s="22" t="s">
        <v>49</v>
      </c>
      <c r="C35" s="10">
        <v>64872000</v>
      </c>
      <c r="D35" s="10"/>
      <c r="E35" s="10">
        <v>64872000</v>
      </c>
      <c r="F35" s="10">
        <v>364905</v>
      </c>
      <c r="G35" s="10">
        <f t="shared" si="11"/>
        <v>65236905</v>
      </c>
      <c r="H35" s="14">
        <v>0</v>
      </c>
      <c r="I35" s="10">
        <f t="shared" si="12"/>
        <v>65236905</v>
      </c>
      <c r="J35" s="10"/>
      <c r="K35" s="10">
        <f t="shared" si="13"/>
        <v>65236905</v>
      </c>
      <c r="L35" s="10"/>
      <c r="M35" s="10">
        <f t="shared" si="14"/>
        <v>65236905</v>
      </c>
      <c r="N35" s="10"/>
      <c r="O35" s="10">
        <f t="shared" si="14"/>
        <v>65236905</v>
      </c>
      <c r="P35" s="10"/>
      <c r="Q35" s="10">
        <f t="shared" si="15"/>
        <v>65236905</v>
      </c>
    </row>
    <row r="36" spans="2:17" ht="15" customHeight="1">
      <c r="B36" s="22" t="s">
        <v>50</v>
      </c>
      <c r="C36" s="10">
        <v>77700000</v>
      </c>
      <c r="D36" s="10"/>
      <c r="E36" s="10">
        <v>77700000</v>
      </c>
      <c r="F36" s="10">
        <v>0</v>
      </c>
      <c r="G36" s="10">
        <f t="shared" si="11"/>
        <v>77700000</v>
      </c>
      <c r="H36" s="14">
        <v>-30000000</v>
      </c>
      <c r="I36" s="10">
        <f t="shared" si="12"/>
        <v>47700000</v>
      </c>
      <c r="J36" s="10"/>
      <c r="K36" s="10">
        <f t="shared" si="13"/>
        <v>47700000</v>
      </c>
      <c r="L36" s="10"/>
      <c r="M36" s="10">
        <f t="shared" si="14"/>
        <v>47700000</v>
      </c>
      <c r="N36" s="10"/>
      <c r="O36" s="10">
        <f t="shared" si="14"/>
        <v>47700000</v>
      </c>
      <c r="P36" s="10"/>
      <c r="Q36" s="10">
        <f t="shared" si="15"/>
        <v>47700000</v>
      </c>
    </row>
    <row r="37" spans="2:17" ht="15" customHeight="1">
      <c r="B37" s="22" t="s">
        <v>51</v>
      </c>
      <c r="C37" s="10">
        <v>6300000</v>
      </c>
      <c r="D37" s="10"/>
      <c r="E37" s="10">
        <v>6300000</v>
      </c>
      <c r="F37" s="10">
        <v>0</v>
      </c>
      <c r="G37" s="10">
        <f t="shared" si="11"/>
        <v>6300000</v>
      </c>
      <c r="H37" s="14">
        <v>-2900000</v>
      </c>
      <c r="I37" s="10">
        <f t="shared" si="12"/>
        <v>3400000</v>
      </c>
      <c r="J37" s="10"/>
      <c r="K37" s="10">
        <f t="shared" si="13"/>
        <v>3400000</v>
      </c>
      <c r="L37" s="10"/>
      <c r="M37" s="10">
        <f t="shared" si="14"/>
        <v>3400000</v>
      </c>
      <c r="N37" s="10">
        <v>50000</v>
      </c>
      <c r="O37" s="10">
        <f t="shared" si="14"/>
        <v>3450000</v>
      </c>
      <c r="P37" s="10"/>
      <c r="Q37" s="10">
        <f t="shared" si="15"/>
        <v>3450000</v>
      </c>
    </row>
    <row r="38" spans="2:17" ht="15" customHeight="1">
      <c r="B38" s="22" t="s">
        <v>52</v>
      </c>
      <c r="C38" s="10">
        <v>24960000</v>
      </c>
      <c r="D38" s="10"/>
      <c r="E38" s="10">
        <v>24960000</v>
      </c>
      <c r="F38" s="10">
        <v>0</v>
      </c>
      <c r="G38" s="10">
        <f t="shared" si="11"/>
        <v>24960000</v>
      </c>
      <c r="H38" s="14">
        <v>0</v>
      </c>
      <c r="I38" s="10">
        <f t="shared" si="12"/>
        <v>24960000</v>
      </c>
      <c r="J38" s="10"/>
      <c r="K38" s="10">
        <f t="shared" si="13"/>
        <v>24960000</v>
      </c>
      <c r="L38" s="10"/>
      <c r="M38" s="10">
        <f t="shared" si="14"/>
        <v>24960000</v>
      </c>
      <c r="N38" s="10"/>
      <c r="O38" s="10">
        <f t="shared" si="14"/>
        <v>24960000</v>
      </c>
      <c r="P38" s="10"/>
      <c r="Q38" s="10">
        <f t="shared" si="15"/>
        <v>24960000</v>
      </c>
    </row>
    <row r="39" spans="2:17" ht="18" hidden="1" customHeight="1">
      <c r="B39" s="22" t="s">
        <v>53</v>
      </c>
      <c r="C39" s="10">
        <v>0</v>
      </c>
      <c r="D39" s="10"/>
      <c r="E39" s="10">
        <v>0</v>
      </c>
      <c r="F39" s="10">
        <v>0</v>
      </c>
      <c r="G39" s="10">
        <f t="shared" si="11"/>
        <v>0</v>
      </c>
      <c r="H39" s="14">
        <v>0</v>
      </c>
      <c r="I39" s="10">
        <f t="shared" si="12"/>
        <v>0</v>
      </c>
      <c r="J39" s="10"/>
      <c r="K39" s="10">
        <f t="shared" si="13"/>
        <v>0</v>
      </c>
      <c r="L39" s="10"/>
      <c r="M39" s="10">
        <f t="shared" si="14"/>
        <v>0</v>
      </c>
      <c r="N39" s="10"/>
      <c r="O39" s="10">
        <f t="shared" si="14"/>
        <v>0</v>
      </c>
      <c r="P39" s="10"/>
      <c r="Q39" s="10">
        <f t="shared" si="15"/>
        <v>0</v>
      </c>
    </row>
    <row r="40" spans="2:17" ht="15" customHeight="1">
      <c r="B40" s="22" t="s">
        <v>54</v>
      </c>
      <c r="C40" s="10">
        <v>26925000</v>
      </c>
      <c r="D40" s="10"/>
      <c r="E40" s="10">
        <v>26925000</v>
      </c>
      <c r="F40" s="10">
        <v>0</v>
      </c>
      <c r="G40" s="10">
        <f t="shared" si="11"/>
        <v>26925000</v>
      </c>
      <c r="H40" s="14">
        <v>-9925000</v>
      </c>
      <c r="I40" s="10">
        <f t="shared" si="12"/>
        <v>17000000</v>
      </c>
      <c r="J40" s="10"/>
      <c r="K40" s="10">
        <f t="shared" si="13"/>
        <v>17000000</v>
      </c>
      <c r="L40" s="10"/>
      <c r="M40" s="10">
        <f t="shared" si="14"/>
        <v>17000000</v>
      </c>
      <c r="N40" s="10"/>
      <c r="O40" s="10">
        <f t="shared" si="14"/>
        <v>17000000</v>
      </c>
      <c r="P40" s="10"/>
      <c r="Q40" s="10">
        <f t="shared" si="15"/>
        <v>17000000</v>
      </c>
    </row>
    <row r="41" spans="2:17" ht="15" customHeight="1">
      <c r="B41" s="22" t="s">
        <v>55</v>
      </c>
      <c r="C41" s="10">
        <v>7788000</v>
      </c>
      <c r="D41" s="10"/>
      <c r="E41" s="10">
        <v>7788000</v>
      </c>
      <c r="F41" s="10">
        <v>0</v>
      </c>
      <c r="G41" s="10">
        <f t="shared" si="11"/>
        <v>7788000</v>
      </c>
      <c r="H41" s="14">
        <v>0</v>
      </c>
      <c r="I41" s="10">
        <f t="shared" si="12"/>
        <v>7788000</v>
      </c>
      <c r="J41" s="10"/>
      <c r="K41" s="10">
        <f t="shared" si="13"/>
        <v>7788000</v>
      </c>
      <c r="L41" s="10"/>
      <c r="M41" s="10">
        <f t="shared" si="14"/>
        <v>7788000</v>
      </c>
      <c r="N41" s="10"/>
      <c r="O41" s="10">
        <f t="shared" si="14"/>
        <v>7788000</v>
      </c>
      <c r="P41" s="10"/>
      <c r="Q41" s="10">
        <f t="shared" si="15"/>
        <v>7788000</v>
      </c>
    </row>
    <row r="42" spans="2:17" ht="15" customHeight="1">
      <c r="B42" s="22" t="s">
        <v>56</v>
      </c>
      <c r="C42" s="10">
        <v>6069600</v>
      </c>
      <c r="D42" s="10"/>
      <c r="E42" s="10">
        <v>6069600</v>
      </c>
      <c r="F42" s="10">
        <v>34141.5</v>
      </c>
      <c r="G42" s="10">
        <f t="shared" si="11"/>
        <v>6103741.5</v>
      </c>
      <c r="H42" s="14">
        <v>0</v>
      </c>
      <c r="I42" s="10">
        <f t="shared" si="12"/>
        <v>6103741.5</v>
      </c>
      <c r="J42" s="10"/>
      <c r="K42" s="10">
        <f t="shared" si="13"/>
        <v>6103741.5</v>
      </c>
      <c r="L42" s="10"/>
      <c r="M42" s="10">
        <f t="shared" si="14"/>
        <v>6103741.5</v>
      </c>
      <c r="N42" s="10"/>
      <c r="O42" s="10">
        <f t="shared" si="14"/>
        <v>6103741.5</v>
      </c>
      <c r="P42" s="10"/>
      <c r="Q42" s="10">
        <f t="shared" si="15"/>
        <v>6103741.5</v>
      </c>
    </row>
    <row r="43" spans="2:17" ht="15" customHeight="1">
      <c r="B43" s="22" t="s">
        <v>57</v>
      </c>
      <c r="C43" s="10">
        <v>25186665</v>
      </c>
      <c r="D43" s="10"/>
      <c r="E43" s="10">
        <v>25186665</v>
      </c>
      <c r="F43" s="10">
        <v>0</v>
      </c>
      <c r="G43" s="10">
        <f t="shared" si="11"/>
        <v>25186665</v>
      </c>
      <c r="H43" s="14">
        <v>0</v>
      </c>
      <c r="I43" s="10">
        <f t="shared" si="12"/>
        <v>25186665</v>
      </c>
      <c r="J43" s="10"/>
      <c r="K43" s="10">
        <f t="shared" si="13"/>
        <v>25186665</v>
      </c>
      <c r="L43" s="10"/>
      <c r="M43" s="10">
        <f t="shared" si="14"/>
        <v>25186665</v>
      </c>
      <c r="N43" s="10"/>
      <c r="O43" s="10">
        <f t="shared" si="14"/>
        <v>25186665</v>
      </c>
      <c r="P43" s="10"/>
      <c r="Q43" s="10">
        <f t="shared" si="15"/>
        <v>25186665</v>
      </c>
    </row>
    <row r="44" spans="2:17" ht="15" customHeight="1">
      <c r="B44" s="20" t="s">
        <v>58</v>
      </c>
      <c r="C44" s="21">
        <f t="shared" ref="C44:O44" si="16">+C45+C58+C72</f>
        <v>10783917647.806932</v>
      </c>
      <c r="D44" s="21">
        <f t="shared" si="16"/>
        <v>0</v>
      </c>
      <c r="E44" s="21">
        <f t="shared" si="16"/>
        <v>10783917647.806932</v>
      </c>
      <c r="F44" s="21">
        <f t="shared" si="16"/>
        <v>75801073.438913986</v>
      </c>
      <c r="G44" s="21">
        <f t="shared" si="16"/>
        <v>10859718721.245846</v>
      </c>
      <c r="H44" s="21">
        <f t="shared" si="16"/>
        <v>-615607986.08241487</v>
      </c>
      <c r="I44" s="21">
        <f t="shared" si="16"/>
        <v>10244110735.163433</v>
      </c>
      <c r="J44" s="21">
        <f t="shared" si="16"/>
        <v>111050000</v>
      </c>
      <c r="K44" s="21">
        <f t="shared" si="16"/>
        <v>10355160735.163433</v>
      </c>
      <c r="L44" s="21">
        <f t="shared" si="16"/>
        <v>0</v>
      </c>
      <c r="M44" s="21">
        <f t="shared" si="16"/>
        <v>10355160735.163433</v>
      </c>
      <c r="N44" s="21">
        <f t="shared" si="16"/>
        <v>0</v>
      </c>
      <c r="O44" s="21">
        <f t="shared" si="16"/>
        <v>10355160735.163433</v>
      </c>
      <c r="P44" s="21">
        <f>+P45+P58+P72</f>
        <v>0</v>
      </c>
      <c r="Q44" s="21">
        <f>+Q45+Q58+Q72</f>
        <v>10355160735.163433</v>
      </c>
    </row>
    <row r="45" spans="2:17" ht="15" customHeight="1">
      <c r="B45" s="6" t="s">
        <v>30</v>
      </c>
      <c r="C45" s="7">
        <f t="shared" ref="C45:O45" si="17">SUM(C46:C56)</f>
        <v>6358818774.7829323</v>
      </c>
      <c r="D45" s="7">
        <f t="shared" si="17"/>
        <v>0</v>
      </c>
      <c r="E45" s="7">
        <f t="shared" si="17"/>
        <v>6358818774.7829323</v>
      </c>
      <c r="F45" s="7">
        <f t="shared" si="17"/>
        <v>58017532.79690399</v>
      </c>
      <c r="G45" s="7">
        <f t="shared" si="17"/>
        <v>6416836307.5798368</v>
      </c>
      <c r="H45" s="7">
        <f t="shared" si="17"/>
        <v>-46307643.766404927</v>
      </c>
      <c r="I45" s="7">
        <f t="shared" si="17"/>
        <v>6370528663.8134336</v>
      </c>
      <c r="J45" s="7">
        <f t="shared" si="17"/>
        <v>0</v>
      </c>
      <c r="K45" s="7">
        <f t="shared" si="17"/>
        <v>6370528663.8134336</v>
      </c>
      <c r="L45" s="7">
        <f t="shared" si="17"/>
        <v>-6000000</v>
      </c>
      <c r="M45" s="7">
        <f t="shared" si="17"/>
        <v>6364528663.8134336</v>
      </c>
      <c r="N45" s="7">
        <f t="shared" si="17"/>
        <v>0</v>
      </c>
      <c r="O45" s="7">
        <f t="shared" si="17"/>
        <v>6364528663.8134336</v>
      </c>
      <c r="P45" s="7">
        <f>SUM(P46:P56)</f>
        <v>0</v>
      </c>
      <c r="Q45" s="7">
        <f>SUM(Q46:Q56)</f>
        <v>6364528663.8134336</v>
      </c>
    </row>
    <row r="46" spans="2:17" ht="15" customHeight="1">
      <c r="B46" s="22" t="s">
        <v>31</v>
      </c>
      <c r="C46" s="10">
        <v>3655221779.3999996</v>
      </c>
      <c r="D46" s="10"/>
      <c r="E46" s="10">
        <v>3655221779.3999996</v>
      </c>
      <c r="F46" s="10">
        <v>40478981.509124994</v>
      </c>
      <c r="G46" s="10">
        <f t="shared" ref="G46:G56" si="18">+E46+F46</f>
        <v>3695700760.9091244</v>
      </c>
      <c r="H46" s="14"/>
      <c r="I46" s="10">
        <f t="shared" ref="I46:I56" si="19">+G46+H46</f>
        <v>3695700760.9091244</v>
      </c>
      <c r="J46" s="10"/>
      <c r="K46" s="10">
        <f t="shared" ref="K46:K56" si="20">+I46+J46</f>
        <v>3695700760.9091244</v>
      </c>
      <c r="L46" s="10"/>
      <c r="M46" s="10">
        <f t="shared" ref="M46:O56" si="21">+K46+L46</f>
        <v>3695700760.9091244</v>
      </c>
      <c r="N46" s="10"/>
      <c r="O46" s="10">
        <f t="shared" si="21"/>
        <v>3695700760.9091244</v>
      </c>
      <c r="P46" s="10">
        <v>170516</v>
      </c>
      <c r="Q46" s="10">
        <f>+O46+P46</f>
        <v>3695871276.9091244</v>
      </c>
    </row>
    <row r="47" spans="2:17" ht="16.5" customHeight="1">
      <c r="B47" s="22" t="s">
        <v>32</v>
      </c>
      <c r="C47" s="10">
        <v>142963200</v>
      </c>
      <c r="D47" s="10"/>
      <c r="E47" s="10">
        <v>142963200</v>
      </c>
      <c r="F47" s="10">
        <v>2042808</v>
      </c>
      <c r="G47" s="10">
        <f t="shared" si="18"/>
        <v>145006008</v>
      </c>
      <c r="H47" s="14"/>
      <c r="I47" s="10">
        <f t="shared" si="19"/>
        <v>145006008</v>
      </c>
      <c r="J47" s="10"/>
      <c r="K47" s="10">
        <f t="shared" si="20"/>
        <v>145006008</v>
      </c>
      <c r="L47" s="10"/>
      <c r="M47" s="10">
        <f t="shared" si="21"/>
        <v>145006008</v>
      </c>
      <c r="N47" s="10"/>
      <c r="O47" s="10">
        <f t="shared" si="21"/>
        <v>145006008</v>
      </c>
      <c r="P47" s="10">
        <v>-407807</v>
      </c>
      <c r="Q47" s="10">
        <f>+O47+P47</f>
        <v>144598201</v>
      </c>
    </row>
    <row r="48" spans="2:17" ht="18" customHeight="1">
      <c r="B48" s="22" t="s">
        <v>33</v>
      </c>
      <c r="C48" s="10">
        <v>318890626.20000005</v>
      </c>
      <c r="D48" s="10"/>
      <c r="E48" s="10">
        <v>318890626.20000005</v>
      </c>
      <c r="F48" s="10">
        <v>1793759.7723750018</v>
      </c>
      <c r="G48" s="10">
        <f t="shared" si="18"/>
        <v>320684385.97237504</v>
      </c>
      <c r="H48" s="14"/>
      <c r="I48" s="10">
        <f t="shared" si="19"/>
        <v>320684385.97237504</v>
      </c>
      <c r="J48" s="10"/>
      <c r="K48" s="10">
        <f t="shared" si="20"/>
        <v>320684385.97237504</v>
      </c>
      <c r="L48" s="10"/>
      <c r="M48" s="10">
        <f>+K48+L48</f>
        <v>320684385.97237504</v>
      </c>
      <c r="N48" s="10"/>
      <c r="O48" s="10">
        <f>+M48+N48</f>
        <v>320684385.97237504</v>
      </c>
      <c r="P48" s="10">
        <f>-218386-57608-115215-267266</f>
        <v>-658475</v>
      </c>
      <c r="Q48" s="10">
        <f>+O48+P48</f>
        <v>320025910.97237504</v>
      </c>
    </row>
    <row r="49" spans="2:17" ht="18.75" customHeight="1">
      <c r="B49" s="22" t="s">
        <v>34</v>
      </c>
      <c r="C49" s="10">
        <v>29606380</v>
      </c>
      <c r="D49" s="10"/>
      <c r="E49" s="10">
        <v>29606380</v>
      </c>
      <c r="F49" s="10">
        <v>166535.88749999998</v>
      </c>
      <c r="G49" s="10">
        <f t="shared" si="18"/>
        <v>29772915.887499999</v>
      </c>
      <c r="H49" s="14"/>
      <c r="I49" s="10">
        <f t="shared" si="19"/>
        <v>29772915.887499999</v>
      </c>
      <c r="J49" s="10"/>
      <c r="K49" s="10">
        <f t="shared" si="20"/>
        <v>29772915.887499999</v>
      </c>
      <c r="L49" s="10"/>
      <c r="M49" s="10">
        <f t="shared" si="21"/>
        <v>29772915.887499999</v>
      </c>
      <c r="N49" s="10"/>
      <c r="O49" s="10">
        <f t="shared" si="21"/>
        <v>29772915.887499999</v>
      </c>
      <c r="P49" s="10"/>
      <c r="Q49" s="10">
        <f t="shared" ref="Q49:Q56" si="22">+O49+P49</f>
        <v>29772915.887499999</v>
      </c>
    </row>
    <row r="50" spans="2:17" ht="18" customHeight="1">
      <c r="B50" s="22" t="s">
        <v>35</v>
      </c>
      <c r="C50" s="10">
        <v>252809846.83333334</v>
      </c>
      <c r="D50" s="10"/>
      <c r="E50" s="10">
        <v>252809846.83333334</v>
      </c>
      <c r="F50" s="10">
        <v>1422055.3884374998</v>
      </c>
      <c r="G50" s="10">
        <f t="shared" si="18"/>
        <v>254231902.22177085</v>
      </c>
      <c r="H50" s="14"/>
      <c r="I50" s="10">
        <f t="shared" si="19"/>
        <v>254231902.22177085</v>
      </c>
      <c r="J50" s="10"/>
      <c r="K50" s="10">
        <f t="shared" si="20"/>
        <v>254231902.22177085</v>
      </c>
      <c r="L50" s="10"/>
      <c r="M50" s="10">
        <f t="shared" si="21"/>
        <v>254231902.22177085</v>
      </c>
      <c r="N50" s="10"/>
      <c r="O50" s="10">
        <f t="shared" si="21"/>
        <v>254231902.22177085</v>
      </c>
      <c r="P50" s="10"/>
      <c r="Q50" s="10">
        <f t="shared" si="22"/>
        <v>254231902.22177085</v>
      </c>
    </row>
    <row r="51" spans="2:17" ht="18.75" customHeight="1">
      <c r="B51" s="22" t="s">
        <v>36</v>
      </c>
      <c r="C51" s="10">
        <v>229108255.95399994</v>
      </c>
      <c r="D51" s="10"/>
      <c r="E51" s="10">
        <v>229108255.95399994</v>
      </c>
      <c r="F51" s="10">
        <v>1083421.4397412497</v>
      </c>
      <c r="G51" s="10">
        <f t="shared" si="18"/>
        <v>230191677.39374119</v>
      </c>
      <c r="H51" s="14">
        <v>-18444210</v>
      </c>
      <c r="I51" s="10">
        <f t="shared" si="19"/>
        <v>211747467.39374119</v>
      </c>
      <c r="J51" s="23"/>
      <c r="K51" s="10">
        <f t="shared" si="20"/>
        <v>211747467.39374119</v>
      </c>
      <c r="L51" s="11">
        <v>-6000000</v>
      </c>
      <c r="M51" s="10">
        <f t="shared" si="21"/>
        <v>205747467.39374119</v>
      </c>
      <c r="N51" s="11"/>
      <c r="O51" s="10">
        <f t="shared" si="21"/>
        <v>205747467.39374119</v>
      </c>
      <c r="P51" s="10">
        <f>57608+115215</f>
        <v>172823</v>
      </c>
      <c r="Q51" s="10">
        <f t="shared" si="22"/>
        <v>205920290.39374119</v>
      </c>
    </row>
    <row r="52" spans="2:17" ht="18.75" customHeight="1">
      <c r="B52" s="22" t="s">
        <v>37</v>
      </c>
      <c r="C52" s="10">
        <v>84480000</v>
      </c>
      <c r="D52" s="10"/>
      <c r="E52" s="10">
        <v>84480000</v>
      </c>
      <c r="F52" s="10">
        <v>0</v>
      </c>
      <c r="G52" s="10">
        <f t="shared" si="18"/>
        <v>84480000</v>
      </c>
      <c r="H52" s="14">
        <v>-59807.070000022599</v>
      </c>
      <c r="I52" s="10">
        <f t="shared" si="19"/>
        <v>84420192.929999977</v>
      </c>
      <c r="J52" s="10"/>
      <c r="K52" s="10">
        <f t="shared" si="20"/>
        <v>84420192.929999977</v>
      </c>
      <c r="L52" s="10"/>
      <c r="M52" s="10">
        <f t="shared" si="21"/>
        <v>84420192.929999977</v>
      </c>
      <c r="N52" s="10"/>
      <c r="O52" s="10">
        <f t="shared" si="21"/>
        <v>84420192.929999977</v>
      </c>
      <c r="P52" s="10">
        <f>218386+267266+407807</f>
        <v>893459</v>
      </c>
      <c r="Q52" s="10">
        <f t="shared" si="22"/>
        <v>85313651.929999977</v>
      </c>
    </row>
    <row r="53" spans="2:17">
      <c r="B53" s="22" t="s">
        <v>38</v>
      </c>
      <c r="C53" s="10">
        <v>135684850</v>
      </c>
      <c r="D53" s="10"/>
      <c r="E53" s="10">
        <v>135684850</v>
      </c>
      <c r="F53" s="10">
        <v>0</v>
      </c>
      <c r="G53" s="10">
        <f t="shared" si="18"/>
        <v>135684850</v>
      </c>
      <c r="H53" s="14">
        <v>-27803626.6964049</v>
      </c>
      <c r="I53" s="10">
        <f t="shared" si="19"/>
        <v>107881223.3035951</v>
      </c>
      <c r="J53" s="10"/>
      <c r="K53" s="10">
        <f t="shared" si="20"/>
        <v>107881223.3035951</v>
      </c>
      <c r="L53" s="10"/>
      <c r="M53" s="10">
        <f t="shared" si="21"/>
        <v>107881223.3035951</v>
      </c>
      <c r="N53" s="10"/>
      <c r="O53" s="10">
        <f t="shared" si="21"/>
        <v>107881223.3035951</v>
      </c>
      <c r="P53" s="10"/>
      <c r="Q53" s="10">
        <f t="shared" si="22"/>
        <v>107881223.3035951</v>
      </c>
    </row>
    <row r="54" spans="2:17" ht="19.5" customHeight="1">
      <c r="B54" s="22" t="s">
        <v>39</v>
      </c>
      <c r="C54" s="10">
        <v>380999375.34400004</v>
      </c>
      <c r="D54" s="10"/>
      <c r="E54" s="10">
        <v>380999375.34400004</v>
      </c>
      <c r="F54" s="10">
        <v>2059223.12631</v>
      </c>
      <c r="G54" s="10">
        <f t="shared" si="18"/>
        <v>383058598.47031003</v>
      </c>
      <c r="H54" s="14"/>
      <c r="I54" s="10">
        <f t="shared" si="19"/>
        <v>383058598.47031003</v>
      </c>
      <c r="J54" s="10"/>
      <c r="K54" s="10">
        <f t="shared" si="20"/>
        <v>383058598.47031003</v>
      </c>
      <c r="L54" s="10"/>
      <c r="M54" s="10">
        <f t="shared" si="21"/>
        <v>383058598.47031003</v>
      </c>
      <c r="N54" s="10"/>
      <c r="O54" s="10">
        <f t="shared" si="21"/>
        <v>383058598.47031003</v>
      </c>
      <c r="P54" s="10">
        <f>-170516-25258</f>
        <v>-195774</v>
      </c>
      <c r="Q54" s="10">
        <f t="shared" si="22"/>
        <v>382862824.47031003</v>
      </c>
    </row>
    <row r="55" spans="2:17" ht="17.25" customHeight="1">
      <c r="B55" s="22" t="s">
        <v>40</v>
      </c>
      <c r="C55" s="10">
        <v>804279327.55560017</v>
      </c>
      <c r="D55" s="10"/>
      <c r="E55" s="10">
        <v>804279327.55560017</v>
      </c>
      <c r="F55" s="10">
        <v>7221815.2175002499</v>
      </c>
      <c r="G55" s="10">
        <f t="shared" si="18"/>
        <v>811501142.77310038</v>
      </c>
      <c r="H55" s="14"/>
      <c r="I55" s="10">
        <f t="shared" si="19"/>
        <v>811501142.77310038</v>
      </c>
      <c r="J55" s="10"/>
      <c r="K55" s="10">
        <f t="shared" si="20"/>
        <v>811501142.77310038</v>
      </c>
      <c r="L55" s="10"/>
      <c r="M55" s="10">
        <f t="shared" si="21"/>
        <v>811501142.77310038</v>
      </c>
      <c r="N55" s="10"/>
      <c r="O55" s="10">
        <f t="shared" si="21"/>
        <v>811501142.77310038</v>
      </c>
      <c r="P55" s="10"/>
      <c r="Q55" s="10">
        <f t="shared" si="22"/>
        <v>811501142.77310038</v>
      </c>
    </row>
    <row r="56" spans="2:17">
      <c r="B56" s="22" t="s">
        <v>41</v>
      </c>
      <c r="C56" s="10">
        <v>324775133.49599999</v>
      </c>
      <c r="D56" s="10"/>
      <c r="E56" s="10">
        <v>324775133.49599999</v>
      </c>
      <c r="F56" s="10">
        <v>1748932.4559149996</v>
      </c>
      <c r="G56" s="10">
        <f t="shared" si="18"/>
        <v>326524065.95191497</v>
      </c>
      <c r="H56" s="14"/>
      <c r="I56" s="10">
        <f t="shared" si="19"/>
        <v>326524065.95191497</v>
      </c>
      <c r="J56" s="10"/>
      <c r="K56" s="10">
        <f t="shared" si="20"/>
        <v>326524065.95191497</v>
      </c>
      <c r="L56" s="10"/>
      <c r="M56" s="10">
        <f t="shared" si="21"/>
        <v>326524065.95191497</v>
      </c>
      <c r="N56" s="10"/>
      <c r="O56" s="10">
        <f t="shared" si="21"/>
        <v>326524065.95191497</v>
      </c>
      <c r="P56" s="10">
        <v>25258</v>
      </c>
      <c r="Q56" s="10">
        <f t="shared" si="22"/>
        <v>326549323.95191497</v>
      </c>
    </row>
    <row r="57" spans="2:17" ht="16.5" hidden="1" customHeight="1">
      <c r="B57" s="22" t="s">
        <v>42</v>
      </c>
      <c r="C57" s="22"/>
      <c r="D57" s="22"/>
      <c r="E57" s="10">
        <v>0</v>
      </c>
      <c r="F57" s="10"/>
      <c r="G57" s="10"/>
      <c r="H57" s="14"/>
      <c r="I57" s="10">
        <f>+G57-H57</f>
        <v>0</v>
      </c>
      <c r="J57" s="10">
        <f>+H57-I57</f>
        <v>0</v>
      </c>
      <c r="K57" s="10">
        <f>+I57-J57</f>
        <v>0</v>
      </c>
      <c r="L57" s="10">
        <f>+J57-K57</f>
        <v>0</v>
      </c>
      <c r="M57" s="10">
        <f>+K57-L57</f>
        <v>0</v>
      </c>
      <c r="N57" s="10"/>
      <c r="O57" s="10">
        <f>+M57-N57</f>
        <v>0</v>
      </c>
      <c r="P57" s="10"/>
      <c r="Q57" s="10">
        <f>+O57-P57</f>
        <v>0</v>
      </c>
    </row>
    <row r="58" spans="2:17">
      <c r="B58" s="6" t="s">
        <v>43</v>
      </c>
      <c r="C58" s="7">
        <f t="shared" ref="C58:O58" si="23">SUM(C59:C71)</f>
        <v>2181492723.0240002</v>
      </c>
      <c r="D58" s="7">
        <f t="shared" si="23"/>
        <v>0</v>
      </c>
      <c r="E58" s="7">
        <f t="shared" si="23"/>
        <v>2181492723.0240002</v>
      </c>
      <c r="F58" s="7">
        <f t="shared" si="23"/>
        <v>17783540.64201</v>
      </c>
      <c r="G58" s="7">
        <f t="shared" si="23"/>
        <v>2199276263.6660099</v>
      </c>
      <c r="H58" s="7">
        <f t="shared" si="23"/>
        <v>-230120475.65601003</v>
      </c>
      <c r="I58" s="7">
        <f t="shared" si="23"/>
        <v>1969155788.01</v>
      </c>
      <c r="J58" s="7">
        <f t="shared" si="23"/>
        <v>15488454</v>
      </c>
      <c r="K58" s="7">
        <f t="shared" si="23"/>
        <v>1984644242.01</v>
      </c>
      <c r="L58" s="7">
        <f t="shared" si="23"/>
        <v>0</v>
      </c>
      <c r="M58" s="7">
        <f t="shared" si="23"/>
        <v>1984644242.01</v>
      </c>
      <c r="N58" s="7">
        <f t="shared" si="23"/>
        <v>0</v>
      </c>
      <c r="O58" s="7">
        <f t="shared" si="23"/>
        <v>1984644242.01</v>
      </c>
      <c r="P58" s="7">
        <f>SUM(P59:P71)</f>
        <v>0</v>
      </c>
      <c r="Q58" s="7">
        <f>SUM(Q59:Q71)</f>
        <v>1984644242.01</v>
      </c>
    </row>
    <row r="59" spans="2:17">
      <c r="B59" s="22" t="s">
        <v>44</v>
      </c>
      <c r="C59" s="10">
        <v>196252000</v>
      </c>
      <c r="D59" s="10"/>
      <c r="E59" s="10">
        <v>196252000</v>
      </c>
      <c r="F59" s="10">
        <v>0</v>
      </c>
      <c r="G59" s="10">
        <f t="shared" ref="G59:G71" si="24">+E59+F59</f>
        <v>196252000</v>
      </c>
      <c r="H59" s="14">
        <v>-65303206.5</v>
      </c>
      <c r="I59" s="10">
        <f t="shared" ref="I59:I71" si="25">+G59+H59</f>
        <v>130948793.5</v>
      </c>
      <c r="J59" s="10"/>
      <c r="K59" s="10">
        <f t="shared" ref="K59:K64" si="26">+I59+J59</f>
        <v>130948793.5</v>
      </c>
      <c r="L59" s="10"/>
      <c r="M59" s="10">
        <f t="shared" ref="M59:O64" si="27">+K59+L59</f>
        <v>130948793.5</v>
      </c>
      <c r="N59" s="10"/>
      <c r="O59" s="10">
        <f t="shared" si="27"/>
        <v>130948793.5</v>
      </c>
      <c r="P59" s="10"/>
      <c r="Q59" s="10">
        <f t="shared" ref="Q59:Q64" si="28">+O59+P59</f>
        <v>130948793.5</v>
      </c>
    </row>
    <row r="60" spans="2:17" ht="17.25" customHeight="1">
      <c r="B60" s="22" t="s">
        <v>45</v>
      </c>
      <c r="C60" s="10">
        <v>159388120</v>
      </c>
      <c r="D60" s="10"/>
      <c r="E60" s="10">
        <v>159388120</v>
      </c>
      <c r="F60" s="10">
        <v>0</v>
      </c>
      <c r="G60" s="10">
        <f t="shared" si="24"/>
        <v>159388120</v>
      </c>
      <c r="H60" s="14">
        <v>-36958683</v>
      </c>
      <c r="I60" s="10">
        <f t="shared" si="25"/>
        <v>122429437</v>
      </c>
      <c r="J60" s="10"/>
      <c r="K60" s="10">
        <f t="shared" si="26"/>
        <v>122429437</v>
      </c>
      <c r="L60" s="10"/>
      <c r="M60" s="10">
        <f t="shared" si="27"/>
        <v>122429437</v>
      </c>
      <c r="N60" s="10"/>
      <c r="O60" s="10">
        <f t="shared" si="27"/>
        <v>122429437</v>
      </c>
      <c r="P60" s="10">
        <f>194525+258000+370504+400000+56525</f>
        <v>1279554</v>
      </c>
      <c r="Q60" s="10">
        <f t="shared" si="28"/>
        <v>123708991</v>
      </c>
    </row>
    <row r="61" spans="2:17" ht="15.75" hidden="1" customHeight="1">
      <c r="B61" s="22" t="s">
        <v>46</v>
      </c>
      <c r="C61" s="10">
        <v>0</v>
      </c>
      <c r="D61" s="10"/>
      <c r="E61" s="10">
        <v>0</v>
      </c>
      <c r="F61" s="10">
        <v>0</v>
      </c>
      <c r="G61" s="10">
        <f t="shared" si="24"/>
        <v>0</v>
      </c>
      <c r="H61" s="14">
        <v>0</v>
      </c>
      <c r="I61" s="10">
        <f t="shared" si="25"/>
        <v>0</v>
      </c>
      <c r="J61" s="10"/>
      <c r="K61" s="10">
        <f t="shared" si="26"/>
        <v>0</v>
      </c>
      <c r="L61" s="10"/>
      <c r="M61" s="10">
        <f t="shared" si="27"/>
        <v>0</v>
      </c>
      <c r="N61" s="10"/>
      <c r="O61" s="10">
        <f t="shared" si="27"/>
        <v>0</v>
      </c>
      <c r="P61" s="10"/>
      <c r="Q61" s="10">
        <f t="shared" si="28"/>
        <v>0</v>
      </c>
    </row>
    <row r="62" spans="2:17" ht="20.25" customHeight="1">
      <c r="B62" s="22" t="s">
        <v>47</v>
      </c>
      <c r="C62" s="10">
        <v>52052000</v>
      </c>
      <c r="D62" s="10"/>
      <c r="E62" s="10">
        <v>52052000</v>
      </c>
      <c r="F62" s="10">
        <v>0</v>
      </c>
      <c r="G62" s="10">
        <f t="shared" si="24"/>
        <v>52052000</v>
      </c>
      <c r="H62" s="14">
        <v>-28234231</v>
      </c>
      <c r="I62" s="10">
        <f t="shared" si="25"/>
        <v>23817769</v>
      </c>
      <c r="J62" s="10"/>
      <c r="K62" s="10">
        <f t="shared" si="26"/>
        <v>23817769</v>
      </c>
      <c r="L62" s="10"/>
      <c r="M62" s="10">
        <f t="shared" si="27"/>
        <v>23817769</v>
      </c>
      <c r="N62" s="10"/>
      <c r="O62" s="10">
        <f t="shared" si="27"/>
        <v>23817769</v>
      </c>
      <c r="P62" s="10"/>
      <c r="Q62" s="10">
        <f t="shared" si="28"/>
        <v>23817769</v>
      </c>
    </row>
    <row r="63" spans="2:17">
      <c r="B63" s="22" t="s">
        <v>48</v>
      </c>
      <c r="C63" s="10">
        <v>175972000</v>
      </c>
      <c r="D63" s="10"/>
      <c r="E63" s="10">
        <v>175972000</v>
      </c>
      <c r="F63" s="10">
        <v>989842.5</v>
      </c>
      <c r="G63" s="10">
        <f t="shared" si="24"/>
        <v>176961842.5</v>
      </c>
      <c r="H63" s="14">
        <v>-16115421.359999999</v>
      </c>
      <c r="I63" s="10">
        <f t="shared" si="25"/>
        <v>160846421.13999999</v>
      </c>
      <c r="J63" s="10"/>
      <c r="K63" s="10">
        <f t="shared" si="26"/>
        <v>160846421.13999999</v>
      </c>
      <c r="L63" s="10"/>
      <c r="M63" s="10">
        <f t="shared" si="27"/>
        <v>160846421.13999999</v>
      </c>
      <c r="N63" s="10"/>
      <c r="O63" s="10">
        <f t="shared" si="27"/>
        <v>160846421.13999999</v>
      </c>
      <c r="P63" s="10">
        <v>7097385</v>
      </c>
      <c r="Q63" s="10">
        <f t="shared" si="28"/>
        <v>167943806.13999999</v>
      </c>
    </row>
    <row r="64" spans="2:17">
      <c r="B64" s="22" t="s">
        <v>49</v>
      </c>
      <c r="C64" s="10">
        <v>327780000</v>
      </c>
      <c r="D64" s="10"/>
      <c r="E64" s="10">
        <v>327780000</v>
      </c>
      <c r="F64" s="10">
        <v>11806284</v>
      </c>
      <c r="G64" s="10">
        <f t="shared" si="24"/>
        <v>339586284</v>
      </c>
      <c r="H64" s="14">
        <v>-3348426</v>
      </c>
      <c r="I64" s="10">
        <f t="shared" si="25"/>
        <v>336237858</v>
      </c>
      <c r="J64" s="10"/>
      <c r="K64" s="10">
        <f t="shared" si="26"/>
        <v>336237858</v>
      </c>
      <c r="L64" s="10"/>
      <c r="M64" s="10">
        <f t="shared" si="27"/>
        <v>336237858</v>
      </c>
      <c r="N64" s="10"/>
      <c r="O64" s="10">
        <f t="shared" si="27"/>
        <v>336237858</v>
      </c>
      <c r="P64" s="10"/>
      <c r="Q64" s="10">
        <f t="shared" si="28"/>
        <v>336237858</v>
      </c>
    </row>
    <row r="65" spans="2:17">
      <c r="B65" s="22" t="s">
        <v>50</v>
      </c>
      <c r="C65" s="10">
        <v>20022200</v>
      </c>
      <c r="D65" s="10"/>
      <c r="E65" s="10">
        <v>20022200</v>
      </c>
      <c r="F65" s="10">
        <v>0</v>
      </c>
      <c r="G65" s="10">
        <f t="shared" si="24"/>
        <v>20022200</v>
      </c>
      <c r="H65" s="14">
        <v>9.3132257461547852E-9</v>
      </c>
      <c r="I65" s="10">
        <f t="shared" si="25"/>
        <v>20022200.000000007</v>
      </c>
      <c r="J65" s="10">
        <v>12849184</v>
      </c>
      <c r="K65" s="10">
        <f>+I65+J65</f>
        <v>32871384.000000007</v>
      </c>
      <c r="L65" s="10"/>
      <c r="M65" s="10">
        <f>+K65+L65</f>
        <v>32871384.000000007</v>
      </c>
      <c r="N65" s="10"/>
      <c r="O65" s="10">
        <f>+M65+N65</f>
        <v>32871384.000000007</v>
      </c>
      <c r="P65" s="10">
        <v>1983152</v>
      </c>
      <c r="Q65" s="10">
        <f>+O65+P65</f>
        <v>34854536.000000007</v>
      </c>
    </row>
    <row r="66" spans="2:17">
      <c r="B66" s="22" t="s">
        <v>51</v>
      </c>
      <c r="C66" s="10">
        <v>212950000</v>
      </c>
      <c r="D66" s="10"/>
      <c r="E66" s="10">
        <v>212950000</v>
      </c>
      <c r="F66" s="10">
        <v>0</v>
      </c>
      <c r="G66" s="10">
        <f t="shared" si="24"/>
        <v>212950000</v>
      </c>
      <c r="H66" s="14">
        <v>-27606935</v>
      </c>
      <c r="I66" s="10">
        <f t="shared" si="25"/>
        <v>185343065</v>
      </c>
      <c r="J66" s="10"/>
      <c r="K66" s="10">
        <f t="shared" ref="K66:K71" si="29">+I66+J66</f>
        <v>185343065</v>
      </c>
      <c r="L66" s="10"/>
      <c r="M66" s="10">
        <f t="shared" ref="M66:O71" si="30">+K66+L66</f>
        <v>185343065</v>
      </c>
      <c r="N66" s="10"/>
      <c r="O66" s="10">
        <f t="shared" si="30"/>
        <v>185343065</v>
      </c>
      <c r="P66" s="10"/>
      <c r="Q66" s="10">
        <f t="shared" ref="Q66:Q71" si="31">+O66+P66</f>
        <v>185343065</v>
      </c>
    </row>
    <row r="67" spans="2:17">
      <c r="B67" s="22" t="s">
        <v>52</v>
      </c>
      <c r="C67" s="24">
        <v>33023200</v>
      </c>
      <c r="D67" s="10"/>
      <c r="E67" s="24">
        <v>33023200</v>
      </c>
      <c r="F67" s="10">
        <v>0</v>
      </c>
      <c r="G67" s="25">
        <f t="shared" si="24"/>
        <v>33023200</v>
      </c>
      <c r="H67" s="14">
        <v>0.34999999776482582</v>
      </c>
      <c r="I67" s="10">
        <f t="shared" si="25"/>
        <v>33023200.349999998</v>
      </c>
      <c r="J67" s="10">
        <v>2639270</v>
      </c>
      <c r="K67" s="10">
        <f t="shared" si="29"/>
        <v>35662470.349999994</v>
      </c>
      <c r="L67" s="10"/>
      <c r="M67" s="10">
        <f t="shared" si="30"/>
        <v>35662470.349999994</v>
      </c>
      <c r="N67" s="10"/>
      <c r="O67" s="10">
        <f t="shared" si="30"/>
        <v>35662470.349999994</v>
      </c>
      <c r="P67" s="10">
        <v>260700</v>
      </c>
      <c r="Q67" s="10">
        <f t="shared" si="31"/>
        <v>35923170.349999994</v>
      </c>
    </row>
    <row r="68" spans="2:17">
      <c r="B68" s="22" t="s">
        <v>53</v>
      </c>
      <c r="C68" s="10">
        <v>58151000</v>
      </c>
      <c r="D68" s="10"/>
      <c r="E68" s="10">
        <v>58151000</v>
      </c>
      <c r="F68" s="10">
        <v>327099.375</v>
      </c>
      <c r="G68" s="10">
        <f t="shared" si="24"/>
        <v>58478099.375</v>
      </c>
      <c r="H68" s="14">
        <v>-6856261.375</v>
      </c>
      <c r="I68" s="10">
        <f t="shared" si="25"/>
        <v>51621838</v>
      </c>
      <c r="J68" s="10"/>
      <c r="K68" s="10">
        <f t="shared" si="29"/>
        <v>51621838</v>
      </c>
      <c r="L68" s="10"/>
      <c r="M68" s="10">
        <f t="shared" si="30"/>
        <v>51621838</v>
      </c>
      <c r="N68" s="10"/>
      <c r="O68" s="10">
        <f t="shared" si="30"/>
        <v>51621838</v>
      </c>
      <c r="P68" s="10">
        <v>208350</v>
      </c>
      <c r="Q68" s="10">
        <f t="shared" si="31"/>
        <v>51830188</v>
      </c>
    </row>
    <row r="69" spans="2:17" hidden="1">
      <c r="B69" s="22" t="s">
        <v>54</v>
      </c>
      <c r="C69" s="10">
        <v>0</v>
      </c>
      <c r="D69" s="10"/>
      <c r="E69" s="10">
        <v>0</v>
      </c>
      <c r="F69" s="10">
        <v>0</v>
      </c>
      <c r="G69" s="10">
        <f t="shared" si="24"/>
        <v>0</v>
      </c>
      <c r="H69" s="14">
        <v>0</v>
      </c>
      <c r="I69" s="10">
        <f t="shared" si="25"/>
        <v>0</v>
      </c>
      <c r="J69" s="10"/>
      <c r="K69" s="10">
        <f t="shared" si="29"/>
        <v>0</v>
      </c>
      <c r="L69" s="10"/>
      <c r="M69" s="10">
        <f t="shared" si="30"/>
        <v>0</v>
      </c>
      <c r="N69" s="10"/>
      <c r="O69" s="10">
        <f t="shared" si="30"/>
        <v>0</v>
      </c>
      <c r="P69" s="10"/>
      <c r="Q69" s="10">
        <f t="shared" si="31"/>
        <v>0</v>
      </c>
    </row>
    <row r="70" spans="2:17">
      <c r="B70" s="22" t="s">
        <v>55</v>
      </c>
      <c r="C70" s="10">
        <v>68845000</v>
      </c>
      <c r="D70" s="10"/>
      <c r="E70" s="10">
        <v>68845000</v>
      </c>
      <c r="F70" s="10">
        <v>0</v>
      </c>
      <c r="G70" s="10">
        <f t="shared" si="24"/>
        <v>68845000</v>
      </c>
      <c r="H70" s="14">
        <v>0</v>
      </c>
      <c r="I70" s="10">
        <f t="shared" si="25"/>
        <v>68845000</v>
      </c>
      <c r="J70" s="10"/>
      <c r="K70" s="10">
        <f t="shared" si="29"/>
        <v>68845000</v>
      </c>
      <c r="L70" s="10"/>
      <c r="M70" s="10">
        <f t="shared" si="30"/>
        <v>68845000</v>
      </c>
      <c r="N70" s="10"/>
      <c r="O70" s="10">
        <f t="shared" si="30"/>
        <v>68845000</v>
      </c>
      <c r="P70" s="10">
        <f>-56525+17063311+2382337-400000</f>
        <v>18989123</v>
      </c>
      <c r="Q70" s="10">
        <f t="shared" si="31"/>
        <v>87834123</v>
      </c>
    </row>
    <row r="71" spans="2:17">
      <c r="B71" s="22" t="s">
        <v>56</v>
      </c>
      <c r="C71" s="10">
        <v>877057203.02400005</v>
      </c>
      <c r="D71" s="10"/>
      <c r="E71" s="10">
        <v>877057203.02400005</v>
      </c>
      <c r="F71" s="10">
        <v>4660314.7670099996</v>
      </c>
      <c r="G71" s="10">
        <f t="shared" si="24"/>
        <v>881717517.79101002</v>
      </c>
      <c r="H71" s="14">
        <v>-45697311.771009997</v>
      </c>
      <c r="I71" s="10">
        <f t="shared" si="25"/>
        <v>836020206.01999998</v>
      </c>
      <c r="J71" s="10"/>
      <c r="K71" s="10">
        <f t="shared" si="29"/>
        <v>836020206.01999998</v>
      </c>
      <c r="L71" s="10"/>
      <c r="M71" s="10">
        <f t="shared" si="30"/>
        <v>836020206.01999998</v>
      </c>
      <c r="N71" s="10"/>
      <c r="O71" s="10">
        <f t="shared" si="30"/>
        <v>836020206.01999998</v>
      </c>
      <c r="P71" s="10">
        <f>-258000-194525-17063311-260700-1983152-7097385-370504-2382337-208350</f>
        <v>-29818264</v>
      </c>
      <c r="Q71" s="10">
        <f t="shared" si="31"/>
        <v>806201942.01999998</v>
      </c>
    </row>
    <row r="72" spans="2:17">
      <c r="B72" s="26" t="s">
        <v>59</v>
      </c>
      <c r="C72" s="7">
        <f>SUM(C73:C84)</f>
        <v>2243606150</v>
      </c>
      <c r="D72" s="7">
        <f>SUM(D73:D84)</f>
        <v>0</v>
      </c>
      <c r="E72" s="7">
        <f>SUM(E73:E84)</f>
        <v>2243606150</v>
      </c>
      <c r="F72" s="7">
        <v>0</v>
      </c>
      <c r="G72" s="7">
        <f t="shared" ref="G72:N72" si="32">SUM(G73:G83)</f>
        <v>2243606150</v>
      </c>
      <c r="H72" s="7">
        <f t="shared" si="32"/>
        <v>-339179866.65999997</v>
      </c>
      <c r="I72" s="7">
        <f t="shared" si="32"/>
        <v>1904426283.3400002</v>
      </c>
      <c r="J72" s="7">
        <f t="shared" si="32"/>
        <v>95561546</v>
      </c>
      <c r="K72" s="7">
        <f t="shared" si="32"/>
        <v>1999987829.3400002</v>
      </c>
      <c r="L72" s="7">
        <f t="shared" si="32"/>
        <v>6000000</v>
      </c>
      <c r="M72" s="7">
        <f t="shared" si="32"/>
        <v>2005987829.3400002</v>
      </c>
      <c r="N72" s="7">
        <f t="shared" si="32"/>
        <v>0</v>
      </c>
      <c r="O72" s="7">
        <f>SUM(O73:O83)</f>
        <v>2005987829.3400002</v>
      </c>
      <c r="P72" s="7">
        <f>SUM(P73:P83)</f>
        <v>0</v>
      </c>
      <c r="Q72" s="7">
        <f>SUM(Q73:Q83)</f>
        <v>2005987829.3400002</v>
      </c>
    </row>
    <row r="73" spans="2:17" ht="45">
      <c r="B73" s="27" t="s">
        <v>60</v>
      </c>
      <c r="C73" s="10">
        <v>101077200</v>
      </c>
      <c r="D73" s="10"/>
      <c r="E73" s="10">
        <v>101077200</v>
      </c>
      <c r="F73" s="10"/>
      <c r="G73" s="10">
        <f t="shared" ref="G73:G84" si="33">+E73+F73</f>
        <v>101077200</v>
      </c>
      <c r="H73" s="14">
        <v>-37257810</v>
      </c>
      <c r="I73" s="10">
        <f t="shared" ref="I73:I83" si="34">+G73+H73</f>
        <v>63819390</v>
      </c>
      <c r="J73" s="10"/>
      <c r="K73" s="10">
        <f t="shared" ref="K73:K83" si="35">+I73+J73</f>
        <v>63819390</v>
      </c>
      <c r="L73" s="10"/>
      <c r="M73" s="10">
        <f t="shared" ref="M73:O83" si="36">+K73+L73</f>
        <v>63819390</v>
      </c>
      <c r="N73" s="10"/>
      <c r="O73" s="10">
        <f t="shared" si="36"/>
        <v>63819390</v>
      </c>
      <c r="P73" s="10"/>
      <c r="Q73" s="10">
        <f t="shared" ref="Q73:Q83" si="37">+O73+P73</f>
        <v>63819390</v>
      </c>
    </row>
    <row r="74" spans="2:17" ht="45">
      <c r="B74" s="27" t="s">
        <v>61</v>
      </c>
      <c r="C74" s="10">
        <v>85446650</v>
      </c>
      <c r="D74" s="10"/>
      <c r="E74" s="10">
        <v>85446650</v>
      </c>
      <c r="F74" s="10"/>
      <c r="G74" s="10">
        <f t="shared" si="33"/>
        <v>85446650</v>
      </c>
      <c r="H74" s="14">
        <v>-37360160</v>
      </c>
      <c r="I74" s="10">
        <f t="shared" si="34"/>
        <v>48086490</v>
      </c>
      <c r="J74" s="10"/>
      <c r="K74" s="10">
        <f t="shared" si="35"/>
        <v>48086490</v>
      </c>
      <c r="L74" s="10"/>
      <c r="M74" s="10">
        <f t="shared" si="36"/>
        <v>48086490</v>
      </c>
      <c r="N74" s="10"/>
      <c r="O74" s="10">
        <f t="shared" si="36"/>
        <v>48086490</v>
      </c>
      <c r="P74" s="10"/>
      <c r="Q74" s="10">
        <f t="shared" si="37"/>
        <v>48086490</v>
      </c>
    </row>
    <row r="75" spans="2:17" ht="20.25" customHeight="1">
      <c r="B75" s="27" t="s">
        <v>62</v>
      </c>
      <c r="C75" s="10">
        <v>84150000</v>
      </c>
      <c r="D75" s="10"/>
      <c r="E75" s="10">
        <v>84150000</v>
      </c>
      <c r="F75" s="10"/>
      <c r="G75" s="10">
        <f t="shared" si="33"/>
        <v>84150000</v>
      </c>
      <c r="H75" s="14">
        <v>-29855162</v>
      </c>
      <c r="I75" s="10">
        <f t="shared" si="34"/>
        <v>54294838</v>
      </c>
      <c r="J75" s="10"/>
      <c r="K75" s="10">
        <f t="shared" si="35"/>
        <v>54294838</v>
      </c>
      <c r="L75" s="10"/>
      <c r="M75" s="10">
        <f t="shared" si="36"/>
        <v>54294838</v>
      </c>
      <c r="N75" s="10"/>
      <c r="O75" s="10">
        <f t="shared" si="36"/>
        <v>54294838</v>
      </c>
      <c r="P75" s="10"/>
      <c r="Q75" s="10">
        <f t="shared" si="37"/>
        <v>54294838</v>
      </c>
    </row>
    <row r="76" spans="2:17" ht="45">
      <c r="B76" s="27" t="s">
        <v>63</v>
      </c>
      <c r="C76" s="10">
        <v>86660000</v>
      </c>
      <c r="D76" s="10"/>
      <c r="E76" s="10">
        <v>86660000</v>
      </c>
      <c r="F76" s="10"/>
      <c r="G76" s="10">
        <f t="shared" si="33"/>
        <v>86660000</v>
      </c>
      <c r="H76" s="14">
        <v>-46789250</v>
      </c>
      <c r="I76" s="10">
        <f t="shared" si="34"/>
        <v>39870750</v>
      </c>
      <c r="J76" s="10"/>
      <c r="K76" s="10">
        <f t="shared" si="35"/>
        <v>39870750</v>
      </c>
      <c r="L76" s="10"/>
      <c r="M76" s="10">
        <f t="shared" si="36"/>
        <v>39870750</v>
      </c>
      <c r="N76" s="10"/>
      <c r="O76" s="10">
        <f t="shared" si="36"/>
        <v>39870750</v>
      </c>
      <c r="P76" s="10"/>
      <c r="Q76" s="10">
        <f t="shared" si="37"/>
        <v>39870750</v>
      </c>
    </row>
    <row r="77" spans="2:17" ht="45">
      <c r="B77" s="27" t="s">
        <v>64</v>
      </c>
      <c r="C77" s="10">
        <v>3790400</v>
      </c>
      <c r="D77" s="10"/>
      <c r="E77" s="10">
        <v>3790400</v>
      </c>
      <c r="F77" s="10"/>
      <c r="G77" s="10">
        <f t="shared" si="33"/>
        <v>3790400</v>
      </c>
      <c r="H77" s="14">
        <v>-3481000</v>
      </c>
      <c r="I77" s="10">
        <f t="shared" si="34"/>
        <v>309400</v>
      </c>
      <c r="J77" s="10"/>
      <c r="K77" s="10">
        <f t="shared" si="35"/>
        <v>309400</v>
      </c>
      <c r="L77" s="10"/>
      <c r="M77" s="10">
        <f t="shared" si="36"/>
        <v>309400</v>
      </c>
      <c r="N77" s="10"/>
      <c r="O77" s="10">
        <f t="shared" si="36"/>
        <v>309400</v>
      </c>
      <c r="P77" s="10"/>
      <c r="Q77" s="10">
        <f t="shared" si="37"/>
        <v>309400</v>
      </c>
    </row>
    <row r="78" spans="2:17" ht="45">
      <c r="B78" s="27" t="s">
        <v>65</v>
      </c>
      <c r="C78" s="10">
        <v>847613000</v>
      </c>
      <c r="D78" s="10"/>
      <c r="E78" s="10">
        <v>847613000</v>
      </c>
      <c r="F78" s="10"/>
      <c r="G78" s="10">
        <f t="shared" si="33"/>
        <v>847613000</v>
      </c>
      <c r="H78" s="14">
        <v>-30097199.5</v>
      </c>
      <c r="I78" s="10">
        <f t="shared" si="34"/>
        <v>817515800.5</v>
      </c>
      <c r="J78" s="10"/>
      <c r="K78" s="10">
        <f t="shared" si="35"/>
        <v>817515800.5</v>
      </c>
      <c r="L78" s="10"/>
      <c r="M78" s="10">
        <f t="shared" si="36"/>
        <v>817515800.5</v>
      </c>
      <c r="N78" s="10"/>
      <c r="O78" s="10">
        <f t="shared" si="36"/>
        <v>817515800.5</v>
      </c>
      <c r="P78" s="10"/>
      <c r="Q78" s="10">
        <f t="shared" si="37"/>
        <v>817515800.5</v>
      </c>
    </row>
    <row r="79" spans="2:17" ht="30">
      <c r="B79" s="27" t="s">
        <v>66</v>
      </c>
      <c r="C79" s="10">
        <v>301825900</v>
      </c>
      <c r="D79" s="10"/>
      <c r="E79" s="10">
        <v>301825900</v>
      </c>
      <c r="F79" s="10"/>
      <c r="G79" s="10">
        <f t="shared" si="33"/>
        <v>301825900</v>
      </c>
      <c r="H79" s="14">
        <v>-7741403.5</v>
      </c>
      <c r="I79" s="10">
        <f t="shared" si="34"/>
        <v>294084496.5</v>
      </c>
      <c r="J79" s="10"/>
      <c r="K79" s="10">
        <f t="shared" si="35"/>
        <v>294084496.5</v>
      </c>
      <c r="L79" s="10"/>
      <c r="M79" s="10">
        <f t="shared" si="36"/>
        <v>294084496.5</v>
      </c>
      <c r="N79" s="10"/>
      <c r="O79" s="10">
        <f t="shared" si="36"/>
        <v>294084496.5</v>
      </c>
      <c r="P79" s="10"/>
      <c r="Q79" s="10">
        <f t="shared" si="37"/>
        <v>294084496.5</v>
      </c>
    </row>
    <row r="80" spans="2:17" ht="24.75" hidden="1" customHeight="1">
      <c r="B80" s="27" t="s">
        <v>67</v>
      </c>
      <c r="C80" s="10">
        <v>0</v>
      </c>
      <c r="D80" s="10"/>
      <c r="E80" s="10">
        <v>0</v>
      </c>
      <c r="F80" s="10"/>
      <c r="G80" s="10">
        <f t="shared" si="33"/>
        <v>0</v>
      </c>
      <c r="H80" s="14">
        <v>0</v>
      </c>
      <c r="I80" s="10">
        <f t="shared" si="34"/>
        <v>0</v>
      </c>
      <c r="J80" s="10"/>
      <c r="K80" s="10">
        <f t="shared" si="35"/>
        <v>0</v>
      </c>
      <c r="L80" s="10"/>
      <c r="M80" s="10">
        <f t="shared" si="36"/>
        <v>0</v>
      </c>
      <c r="N80" s="10"/>
      <c r="O80" s="10">
        <f t="shared" si="36"/>
        <v>0</v>
      </c>
      <c r="P80" s="10"/>
      <c r="Q80" s="10">
        <f t="shared" si="37"/>
        <v>0</v>
      </c>
    </row>
    <row r="81" spans="1:17" ht="45">
      <c r="B81" s="27" t="s">
        <v>68</v>
      </c>
      <c r="C81" s="10">
        <v>212515000</v>
      </c>
      <c r="D81" s="10"/>
      <c r="E81" s="10">
        <v>212515000</v>
      </c>
      <c r="F81" s="10"/>
      <c r="G81" s="10">
        <f t="shared" si="33"/>
        <v>212515000</v>
      </c>
      <c r="H81" s="14">
        <v>-46472940</v>
      </c>
      <c r="I81" s="10">
        <f t="shared" si="34"/>
        <v>166042060</v>
      </c>
      <c r="J81" s="10"/>
      <c r="K81" s="10">
        <f t="shared" si="35"/>
        <v>166042060</v>
      </c>
      <c r="L81" s="10"/>
      <c r="M81" s="10">
        <f t="shared" si="36"/>
        <v>166042060</v>
      </c>
      <c r="N81" s="10"/>
      <c r="O81" s="10">
        <f t="shared" si="36"/>
        <v>166042060</v>
      </c>
      <c r="P81" s="10"/>
      <c r="Q81" s="10">
        <f t="shared" si="37"/>
        <v>166042060</v>
      </c>
    </row>
    <row r="82" spans="1:17" ht="26.25" customHeight="1">
      <c r="B82" s="27" t="s">
        <v>69</v>
      </c>
      <c r="C82" s="10"/>
      <c r="D82" s="10"/>
      <c r="E82" s="10"/>
      <c r="F82" s="10"/>
      <c r="G82" s="10"/>
      <c r="H82" s="14"/>
      <c r="I82" s="10">
        <f t="shared" si="34"/>
        <v>0</v>
      </c>
      <c r="J82" s="10">
        <v>95561546</v>
      </c>
      <c r="K82" s="10">
        <f t="shared" si="35"/>
        <v>95561546</v>
      </c>
      <c r="L82" s="10"/>
      <c r="M82" s="10">
        <f t="shared" si="36"/>
        <v>95561546</v>
      </c>
      <c r="N82" s="10"/>
      <c r="O82" s="10">
        <f t="shared" si="36"/>
        <v>95561546</v>
      </c>
      <c r="P82" s="10"/>
      <c r="Q82" s="10">
        <f t="shared" si="37"/>
        <v>95561546</v>
      </c>
    </row>
    <row r="83" spans="1:17" ht="45">
      <c r="B83" s="27" t="s">
        <v>70</v>
      </c>
      <c r="C83" s="10">
        <v>520528000</v>
      </c>
      <c r="D83" s="10"/>
      <c r="E83" s="10">
        <v>520528000</v>
      </c>
      <c r="F83" s="10"/>
      <c r="G83" s="10">
        <f t="shared" si="33"/>
        <v>520528000</v>
      </c>
      <c r="H83" s="14">
        <v>-100124941.66</v>
      </c>
      <c r="I83" s="10">
        <f t="shared" si="34"/>
        <v>420403058.34000003</v>
      </c>
      <c r="J83" s="10"/>
      <c r="K83" s="10">
        <f t="shared" si="35"/>
        <v>420403058.34000003</v>
      </c>
      <c r="L83" s="10">
        <v>6000000</v>
      </c>
      <c r="M83" s="10">
        <f t="shared" si="36"/>
        <v>426403058.34000003</v>
      </c>
      <c r="N83" s="10"/>
      <c r="O83" s="10">
        <f t="shared" si="36"/>
        <v>426403058.34000003</v>
      </c>
      <c r="P83" s="10"/>
      <c r="Q83" s="10">
        <f t="shared" si="37"/>
        <v>426403058.34000003</v>
      </c>
    </row>
    <row r="84" spans="1:17" ht="16.5" hidden="1" customHeight="1">
      <c r="B84" s="27" t="s">
        <v>71</v>
      </c>
      <c r="C84" s="27"/>
      <c r="D84" s="27"/>
      <c r="E84" s="28">
        <v>0</v>
      </c>
      <c r="F84" s="29"/>
      <c r="G84" s="29">
        <f t="shared" si="33"/>
        <v>0</v>
      </c>
      <c r="H84" s="30"/>
      <c r="I84" s="10">
        <f>+G84+H84</f>
        <v>0</v>
      </c>
      <c r="J84" s="10">
        <f>+H84+I84</f>
        <v>0</v>
      </c>
      <c r="K84" s="10">
        <f>+I84+J84</f>
        <v>0</v>
      </c>
      <c r="L84" s="10">
        <f>+J84+K84</f>
        <v>0</v>
      </c>
      <c r="M84" s="10">
        <f>+K84+L84</f>
        <v>0</v>
      </c>
      <c r="N84" s="10"/>
      <c r="O84" s="10">
        <f>+M84+N84</f>
        <v>0</v>
      </c>
      <c r="P84" s="10"/>
      <c r="Q84" s="10">
        <f>+O84+P84</f>
        <v>0</v>
      </c>
    </row>
    <row r="85" spans="1:17">
      <c r="B85" s="31" t="s">
        <v>72</v>
      </c>
      <c r="C85" s="7">
        <f t="shared" ref="C85:O85" si="38">+C15+C44</f>
        <v>12162707962.013527</v>
      </c>
      <c r="D85" s="7">
        <f t="shared" si="38"/>
        <v>0</v>
      </c>
      <c r="E85" s="7">
        <f t="shared" si="38"/>
        <v>12162707962.013527</v>
      </c>
      <c r="F85" s="7">
        <f t="shared" si="38"/>
        <v>81289427.840701088</v>
      </c>
      <c r="G85" s="7">
        <f t="shared" si="38"/>
        <v>12243997389.854229</v>
      </c>
      <c r="H85" s="7">
        <f t="shared" si="38"/>
        <v>-707454586.08241487</v>
      </c>
      <c r="I85" s="7">
        <f t="shared" si="38"/>
        <v>11536542803.771816</v>
      </c>
      <c r="J85" s="7">
        <f t="shared" si="38"/>
        <v>111050000</v>
      </c>
      <c r="K85" s="7">
        <f t="shared" si="38"/>
        <v>11647592803.771816</v>
      </c>
      <c r="L85" s="7">
        <f t="shared" si="38"/>
        <v>0</v>
      </c>
      <c r="M85" s="7">
        <f t="shared" si="38"/>
        <v>11647592803.771816</v>
      </c>
      <c r="N85" s="7">
        <f t="shared" si="38"/>
        <v>0</v>
      </c>
      <c r="O85" s="7">
        <f t="shared" si="38"/>
        <v>11647592803.771816</v>
      </c>
      <c r="P85" s="7">
        <f>+P15+P44</f>
        <v>0</v>
      </c>
      <c r="Q85" s="7">
        <f>+Q15+Q44</f>
        <v>11647592803.771816</v>
      </c>
    </row>
    <row r="86" spans="1:17">
      <c r="B86" s="27" t="s">
        <v>73</v>
      </c>
      <c r="C86" s="10">
        <v>1055771658</v>
      </c>
      <c r="D86" s="10"/>
      <c r="E86" s="10">
        <v>1055771658</v>
      </c>
      <c r="F86" s="10">
        <v>0</v>
      </c>
      <c r="G86" s="10">
        <v>1055771658</v>
      </c>
      <c r="H86" s="14">
        <v>-84427553.478241503</v>
      </c>
      <c r="I86" s="10">
        <f>+G86+H86</f>
        <v>971344104.52175856</v>
      </c>
      <c r="J86" s="10"/>
      <c r="K86" s="10">
        <f>+I86+J86</f>
        <v>971344104.52175856</v>
      </c>
      <c r="L86" s="10"/>
      <c r="M86" s="10">
        <f>+K86+L86</f>
        <v>971344104.52175856</v>
      </c>
      <c r="N86" s="10"/>
      <c r="O86" s="10">
        <f>+M86+N86</f>
        <v>971344104.52175856</v>
      </c>
      <c r="P86" s="10"/>
      <c r="Q86" s="10">
        <f>+O86+P86</f>
        <v>971344104.52175856</v>
      </c>
    </row>
    <row r="87" spans="1:17">
      <c r="B87" s="31" t="s">
        <v>74</v>
      </c>
      <c r="C87" s="32">
        <f t="shared" ref="C87:O87" si="39">+C85+C86</f>
        <v>13218479620.013527</v>
      </c>
      <c r="D87" s="32">
        <f t="shared" si="39"/>
        <v>0</v>
      </c>
      <c r="E87" s="32">
        <f t="shared" si="39"/>
        <v>13218479620.013527</v>
      </c>
      <c r="F87" s="32">
        <f t="shared" si="39"/>
        <v>81289427.840701088</v>
      </c>
      <c r="G87" s="32">
        <f t="shared" si="39"/>
        <v>13299769047.854229</v>
      </c>
      <c r="H87" s="32">
        <f t="shared" si="39"/>
        <v>-791882139.56065631</v>
      </c>
      <c r="I87" s="32">
        <f t="shared" si="39"/>
        <v>12507886908.293575</v>
      </c>
      <c r="J87" s="32">
        <f t="shared" si="39"/>
        <v>111050000</v>
      </c>
      <c r="K87" s="32">
        <f t="shared" si="39"/>
        <v>12618936908.293575</v>
      </c>
      <c r="L87" s="32">
        <f t="shared" si="39"/>
        <v>0</v>
      </c>
      <c r="M87" s="32">
        <f t="shared" si="39"/>
        <v>12618936908.293575</v>
      </c>
      <c r="N87" s="32">
        <f t="shared" si="39"/>
        <v>0</v>
      </c>
      <c r="O87" s="32">
        <f t="shared" si="39"/>
        <v>12618936908.293575</v>
      </c>
      <c r="P87" s="32">
        <f>+P85+P86</f>
        <v>0</v>
      </c>
      <c r="Q87" s="32">
        <f>+Q85+Q86</f>
        <v>12618936908.293575</v>
      </c>
    </row>
    <row r="88" spans="1:17" ht="34.9">
      <c r="B88" s="33" t="s">
        <v>75</v>
      </c>
      <c r="C88" s="10">
        <v>3366451073.2641201</v>
      </c>
      <c r="D88" s="10">
        <v>2134294590</v>
      </c>
      <c r="E88" s="10">
        <v>5500745663.2641201</v>
      </c>
      <c r="F88" s="10">
        <f>+F12-F15-F44</f>
        <v>218710572.1592989</v>
      </c>
      <c r="G88" s="10">
        <f>+E88+F88</f>
        <v>5719456235.423419</v>
      </c>
      <c r="H88" s="14">
        <v>-52393395.221758723</v>
      </c>
      <c r="I88" s="10">
        <f>+G88+H88</f>
        <v>5667062840.2016602</v>
      </c>
      <c r="J88" s="11">
        <v>-111050000</v>
      </c>
      <c r="K88" s="10">
        <f>+I88+J88</f>
        <v>5556012840.2016602</v>
      </c>
      <c r="L88" s="23"/>
      <c r="M88" s="10">
        <f>+K88+L88</f>
        <v>5556012840.2016602</v>
      </c>
      <c r="N88" s="23"/>
      <c r="O88" s="10">
        <f>+M88+N88</f>
        <v>5556012840.2016602</v>
      </c>
      <c r="P88" s="10"/>
      <c r="Q88" s="10">
        <f>+O88+P88</f>
        <v>5556012840.2016602</v>
      </c>
    </row>
    <row r="89" spans="1:17">
      <c r="B89" s="34" t="s">
        <v>76</v>
      </c>
      <c r="C89" s="32">
        <f t="shared" ref="C89:O89" si="40">+C87+C88</f>
        <v>16584930693.277647</v>
      </c>
      <c r="D89" s="32">
        <f t="shared" si="40"/>
        <v>2134294590</v>
      </c>
      <c r="E89" s="32">
        <f t="shared" si="40"/>
        <v>18719225283.277649</v>
      </c>
      <c r="F89" s="7">
        <f t="shared" si="40"/>
        <v>300000000</v>
      </c>
      <c r="G89" s="32">
        <f t="shared" si="40"/>
        <v>19019225283.277649</v>
      </c>
      <c r="H89" s="32">
        <f t="shared" si="40"/>
        <v>-844275534.78241503</v>
      </c>
      <c r="I89" s="32">
        <f t="shared" si="40"/>
        <v>18174949748.495235</v>
      </c>
      <c r="J89" s="32">
        <f t="shared" si="40"/>
        <v>0</v>
      </c>
      <c r="K89" s="32">
        <f t="shared" si="40"/>
        <v>18174949748.495235</v>
      </c>
      <c r="L89" s="32">
        <f t="shared" si="40"/>
        <v>0</v>
      </c>
      <c r="M89" s="32">
        <f t="shared" si="40"/>
        <v>18174949748.495235</v>
      </c>
      <c r="N89" s="32">
        <f t="shared" si="40"/>
        <v>0</v>
      </c>
      <c r="O89" s="32">
        <f t="shared" si="40"/>
        <v>18174949748.495235</v>
      </c>
      <c r="P89" s="32">
        <f>+P87+P88</f>
        <v>0</v>
      </c>
      <c r="Q89" s="32">
        <f>+Q87+Q88</f>
        <v>18174949748.495235</v>
      </c>
    </row>
    <row r="90" spans="1:17">
      <c r="B90" s="35"/>
      <c r="C90" s="35"/>
      <c r="D90" s="35"/>
      <c r="E90" s="36"/>
      <c r="F90" s="36"/>
      <c r="G90" s="36"/>
      <c r="H90" s="37"/>
      <c r="J90" s="39"/>
      <c r="K90" s="39"/>
      <c r="L90" s="39"/>
      <c r="M90" s="39"/>
    </row>
    <row r="92" spans="1:17">
      <c r="E92" s="40"/>
    </row>
    <row r="93" spans="1:17" s="38" customFormat="1">
      <c r="A93" s="1"/>
      <c r="B93" s="1"/>
      <c r="C93" s="1"/>
      <c r="D93" s="1"/>
      <c r="E93" s="1"/>
      <c r="F93" s="41"/>
      <c r="G93" s="41"/>
      <c r="H93" s="43"/>
      <c r="J93" s="1"/>
      <c r="K93" s="1"/>
      <c r="L93" s="1"/>
      <c r="M93" s="1"/>
      <c r="N93" s="1"/>
      <c r="O93" s="1"/>
      <c r="P93" s="1"/>
      <c r="Q93" s="1"/>
    </row>
  </sheetData>
  <mergeCells count="14">
    <mergeCell ref="P5:P6"/>
    <mergeCell ref="Q5:Q6"/>
    <mergeCell ref="B1:B4"/>
    <mergeCell ref="C1:Q1"/>
    <mergeCell ref="C2:Q2"/>
    <mergeCell ref="C3:Q3"/>
    <mergeCell ref="B5:B6"/>
    <mergeCell ref="G5:G6"/>
    <mergeCell ref="I5:I6"/>
    <mergeCell ref="K5:K6"/>
    <mergeCell ref="M5:M6"/>
    <mergeCell ref="N5:N6"/>
    <mergeCell ref="O5:O6"/>
    <mergeCell ref="C4:Q4"/>
  </mergeCells>
  <conditionalFormatting sqref="A46:D46 A27:A29 A33:A45 A31:D32 A48:A62 A6:A25 B6:D6 B7 B12:D12 B11 B14:D14 B13 B17:D28 B15:B16 B30:D30 B33:D43 B29 B47:D57 B44:B45 B59:D62 B58 B8:D10">
    <cfRule type="cellIs" dxfId="17" priority="6" stopIfTrue="1" operator="lessThan">
      <formula>0</formula>
    </cfRule>
  </conditionalFormatting>
  <conditionalFormatting sqref="A30:A32 A26 A45:A49">
    <cfRule type="cellIs" dxfId="16" priority="5" stopIfTrue="1" operator="lessThan">
      <formula>0</formula>
    </cfRule>
  </conditionalFormatting>
  <conditionalFormatting sqref="C1:C2">
    <cfRule type="cellIs" dxfId="15" priority="3" stopIfTrue="1" operator="lessThan">
      <formula>0</formula>
    </cfRule>
  </conditionalFormatting>
  <conditionalFormatting sqref="C3:C4">
    <cfRule type="cellIs" dxfId="14" priority="1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scale="42" fitToHeight="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3EECB-8B9D-40C5-AEF0-47A4AF89A821}">
  <dimension ref="A1:Q94"/>
  <sheetViews>
    <sheetView topLeftCell="B1" zoomScale="80" zoomScaleNormal="80" workbookViewId="0">
      <pane xSplit="1" ySplit="8" topLeftCell="C9" activePane="bottomRight" state="frozen"/>
      <selection pane="bottomRight" activeCell="C6" sqref="C6"/>
      <selection pane="bottomLeft" activeCell="B11" sqref="B11"/>
      <selection pane="topRight" activeCell="C1" sqref="C1"/>
    </sheetView>
  </sheetViews>
  <sheetFormatPr defaultColWidth="0" defaultRowHeight="17.45"/>
  <cols>
    <col min="1" max="1" width="2.5703125" style="1" hidden="1" customWidth="1"/>
    <col min="2" max="2" width="43.42578125" style="1" customWidth="1"/>
    <col min="3" max="3" width="20.42578125" style="1" customWidth="1"/>
    <col min="4" max="4" width="18.28515625" style="1" customWidth="1"/>
    <col min="5" max="5" width="20.28515625" style="1" customWidth="1"/>
    <col min="6" max="6" width="19.28515625" style="1" customWidth="1"/>
    <col min="7" max="7" width="20.42578125" style="1" customWidth="1"/>
    <col min="8" max="8" width="18.7109375" style="1" customWidth="1"/>
    <col min="9" max="9" width="20.5703125" style="1" customWidth="1"/>
    <col min="10" max="10" width="16.7109375" style="1" customWidth="1"/>
    <col min="11" max="11" width="20.28515625" style="1" customWidth="1"/>
    <col min="12" max="12" width="19.42578125" style="1" customWidth="1"/>
    <col min="13" max="13" width="20.42578125" style="1" customWidth="1"/>
    <col min="14" max="14" width="20" style="1" customWidth="1"/>
    <col min="15" max="15" width="20.42578125" style="1" customWidth="1"/>
    <col min="16" max="16" width="11.42578125" style="1" customWidth="1"/>
    <col min="17" max="17" width="13.28515625" style="1" customWidth="1"/>
    <col min="18" max="224" width="11.42578125" style="1" customWidth="1"/>
    <col min="225" max="225" width="70.28515625" style="1" customWidth="1"/>
    <col min="226" max="226" width="26.28515625" style="1" customWidth="1"/>
    <col min="227" max="255" width="0" style="1" hidden="1"/>
    <col min="256" max="256" width="43.42578125" style="1" customWidth="1"/>
    <col min="257" max="257" width="20.42578125" style="1" customWidth="1"/>
    <col min="258" max="258" width="18.28515625" style="1" customWidth="1"/>
    <col min="259" max="259" width="20.28515625" style="1" customWidth="1"/>
    <col min="260" max="260" width="19.28515625" style="1" customWidth="1"/>
    <col min="261" max="261" width="20.42578125" style="1" customWidth="1"/>
    <col min="262" max="262" width="18.7109375" style="1" customWidth="1"/>
    <col min="263" max="263" width="20.5703125" style="1" customWidth="1"/>
    <col min="264" max="264" width="16.7109375" style="1" customWidth="1"/>
    <col min="265" max="265" width="20.28515625" style="1" customWidth="1"/>
    <col min="266" max="266" width="19.42578125" style="1" customWidth="1"/>
    <col min="267" max="267" width="20.42578125" style="1" customWidth="1"/>
    <col min="268" max="268" width="20" style="1" customWidth="1"/>
    <col min="269" max="269" width="20.42578125" style="1" customWidth="1"/>
    <col min="270" max="270" width="20.7109375" style="1" customWidth="1"/>
    <col min="271" max="273" width="0" style="1" hidden="1"/>
    <col min="274" max="480" width="11.42578125" style="1" customWidth="1"/>
    <col min="481" max="481" width="70.28515625" style="1" customWidth="1"/>
    <col min="482" max="482" width="26.28515625" style="1" customWidth="1"/>
    <col min="483" max="511" width="0" style="1" hidden="1"/>
    <col min="512" max="512" width="43.42578125" style="1" customWidth="1"/>
    <col min="513" max="513" width="20.42578125" style="1" customWidth="1"/>
    <col min="514" max="514" width="18.28515625" style="1" customWidth="1"/>
    <col min="515" max="515" width="20.28515625" style="1" customWidth="1"/>
    <col min="516" max="516" width="19.28515625" style="1" customWidth="1"/>
    <col min="517" max="517" width="20.42578125" style="1" customWidth="1"/>
    <col min="518" max="518" width="18.7109375" style="1" customWidth="1"/>
    <col min="519" max="519" width="20.5703125" style="1" customWidth="1"/>
    <col min="520" max="520" width="16.7109375" style="1" customWidth="1"/>
    <col min="521" max="521" width="20.28515625" style="1" customWidth="1"/>
    <col min="522" max="522" width="19.42578125" style="1" customWidth="1"/>
    <col min="523" max="523" width="20.42578125" style="1" customWidth="1"/>
    <col min="524" max="524" width="20" style="1" customWidth="1"/>
    <col min="525" max="525" width="20.42578125" style="1" customWidth="1"/>
    <col min="526" max="526" width="20.7109375" style="1" customWidth="1"/>
    <col min="527" max="529" width="0" style="1" hidden="1"/>
    <col min="530" max="736" width="11.42578125" style="1" customWidth="1"/>
    <col min="737" max="737" width="70.28515625" style="1" customWidth="1"/>
    <col min="738" max="738" width="26.28515625" style="1" customWidth="1"/>
    <col min="739" max="767" width="0" style="1" hidden="1"/>
    <col min="768" max="768" width="43.42578125" style="1" customWidth="1"/>
    <col min="769" max="769" width="20.42578125" style="1" customWidth="1"/>
    <col min="770" max="770" width="18.28515625" style="1" customWidth="1"/>
    <col min="771" max="771" width="20.28515625" style="1" customWidth="1"/>
    <col min="772" max="772" width="19.28515625" style="1" customWidth="1"/>
    <col min="773" max="773" width="20.42578125" style="1" customWidth="1"/>
    <col min="774" max="774" width="18.7109375" style="1" customWidth="1"/>
    <col min="775" max="775" width="20.5703125" style="1" customWidth="1"/>
    <col min="776" max="776" width="16.7109375" style="1" customWidth="1"/>
    <col min="777" max="777" width="20.28515625" style="1" customWidth="1"/>
    <col min="778" max="778" width="19.42578125" style="1" customWidth="1"/>
    <col min="779" max="779" width="20.42578125" style="1" customWidth="1"/>
    <col min="780" max="780" width="20" style="1" customWidth="1"/>
    <col min="781" max="781" width="20.42578125" style="1" customWidth="1"/>
    <col min="782" max="782" width="20.7109375" style="1" customWidth="1"/>
    <col min="783" max="785" width="0" style="1" hidden="1"/>
    <col min="786" max="992" width="11.42578125" style="1" customWidth="1"/>
    <col min="993" max="993" width="70.28515625" style="1" customWidth="1"/>
    <col min="994" max="994" width="26.28515625" style="1" customWidth="1"/>
    <col min="995" max="1023" width="0" style="1" hidden="1"/>
    <col min="1024" max="1024" width="43.42578125" style="1" customWidth="1"/>
    <col min="1025" max="1025" width="20.42578125" style="1" customWidth="1"/>
    <col min="1026" max="1026" width="18.28515625" style="1" customWidth="1"/>
    <col min="1027" max="1027" width="20.28515625" style="1" customWidth="1"/>
    <col min="1028" max="1028" width="19.28515625" style="1" customWidth="1"/>
    <col min="1029" max="1029" width="20.42578125" style="1" customWidth="1"/>
    <col min="1030" max="1030" width="18.7109375" style="1" customWidth="1"/>
    <col min="1031" max="1031" width="20.5703125" style="1" customWidth="1"/>
    <col min="1032" max="1032" width="16.7109375" style="1" customWidth="1"/>
    <col min="1033" max="1033" width="20.28515625" style="1" customWidth="1"/>
    <col min="1034" max="1034" width="19.42578125" style="1" customWidth="1"/>
    <col min="1035" max="1035" width="20.42578125" style="1" customWidth="1"/>
    <col min="1036" max="1036" width="20" style="1" customWidth="1"/>
    <col min="1037" max="1037" width="20.42578125" style="1" customWidth="1"/>
    <col min="1038" max="1038" width="20.7109375" style="1" customWidth="1"/>
    <col min="1039" max="1041" width="0" style="1" hidden="1"/>
    <col min="1042" max="1248" width="11.42578125" style="1" customWidth="1"/>
    <col min="1249" max="1249" width="70.28515625" style="1" customWidth="1"/>
    <col min="1250" max="1250" width="26.28515625" style="1" customWidth="1"/>
    <col min="1251" max="1279" width="0" style="1" hidden="1"/>
    <col min="1280" max="1280" width="43.42578125" style="1" customWidth="1"/>
    <col min="1281" max="1281" width="20.42578125" style="1" customWidth="1"/>
    <col min="1282" max="1282" width="18.28515625" style="1" customWidth="1"/>
    <col min="1283" max="1283" width="20.28515625" style="1" customWidth="1"/>
    <col min="1284" max="1284" width="19.28515625" style="1" customWidth="1"/>
    <col min="1285" max="1285" width="20.42578125" style="1" customWidth="1"/>
    <col min="1286" max="1286" width="18.7109375" style="1" customWidth="1"/>
    <col min="1287" max="1287" width="20.5703125" style="1" customWidth="1"/>
    <col min="1288" max="1288" width="16.7109375" style="1" customWidth="1"/>
    <col min="1289" max="1289" width="20.28515625" style="1" customWidth="1"/>
    <col min="1290" max="1290" width="19.42578125" style="1" customWidth="1"/>
    <col min="1291" max="1291" width="20.42578125" style="1" customWidth="1"/>
    <col min="1292" max="1292" width="20" style="1" customWidth="1"/>
    <col min="1293" max="1293" width="20.42578125" style="1" customWidth="1"/>
    <col min="1294" max="1294" width="20.7109375" style="1" customWidth="1"/>
    <col min="1295" max="1297" width="0" style="1" hidden="1"/>
    <col min="1298" max="1504" width="11.42578125" style="1" customWidth="1"/>
    <col min="1505" max="1505" width="70.28515625" style="1" customWidth="1"/>
    <col min="1506" max="1506" width="26.28515625" style="1" customWidth="1"/>
    <col min="1507" max="1535" width="0" style="1" hidden="1"/>
    <col min="1536" max="1536" width="43.42578125" style="1" customWidth="1"/>
    <col min="1537" max="1537" width="20.42578125" style="1" customWidth="1"/>
    <col min="1538" max="1538" width="18.28515625" style="1" customWidth="1"/>
    <col min="1539" max="1539" width="20.28515625" style="1" customWidth="1"/>
    <col min="1540" max="1540" width="19.28515625" style="1" customWidth="1"/>
    <col min="1541" max="1541" width="20.42578125" style="1" customWidth="1"/>
    <col min="1542" max="1542" width="18.7109375" style="1" customWidth="1"/>
    <col min="1543" max="1543" width="20.5703125" style="1" customWidth="1"/>
    <col min="1544" max="1544" width="16.7109375" style="1" customWidth="1"/>
    <col min="1545" max="1545" width="20.28515625" style="1" customWidth="1"/>
    <col min="1546" max="1546" width="19.42578125" style="1" customWidth="1"/>
    <col min="1547" max="1547" width="20.42578125" style="1" customWidth="1"/>
    <col min="1548" max="1548" width="20" style="1" customWidth="1"/>
    <col min="1549" max="1549" width="20.42578125" style="1" customWidth="1"/>
    <col min="1550" max="1550" width="20.7109375" style="1" customWidth="1"/>
    <col min="1551" max="1553" width="0" style="1" hidden="1"/>
    <col min="1554" max="1760" width="11.42578125" style="1" customWidth="1"/>
    <col min="1761" max="1761" width="70.28515625" style="1" customWidth="1"/>
    <col min="1762" max="1762" width="26.28515625" style="1" customWidth="1"/>
    <col min="1763" max="1791" width="0" style="1" hidden="1"/>
    <col min="1792" max="1792" width="43.42578125" style="1" customWidth="1"/>
    <col min="1793" max="1793" width="20.42578125" style="1" customWidth="1"/>
    <col min="1794" max="1794" width="18.28515625" style="1" customWidth="1"/>
    <col min="1795" max="1795" width="20.28515625" style="1" customWidth="1"/>
    <col min="1796" max="1796" width="19.28515625" style="1" customWidth="1"/>
    <col min="1797" max="1797" width="20.42578125" style="1" customWidth="1"/>
    <col min="1798" max="1798" width="18.7109375" style="1" customWidth="1"/>
    <col min="1799" max="1799" width="20.5703125" style="1" customWidth="1"/>
    <col min="1800" max="1800" width="16.7109375" style="1" customWidth="1"/>
    <col min="1801" max="1801" width="20.28515625" style="1" customWidth="1"/>
    <col min="1802" max="1802" width="19.42578125" style="1" customWidth="1"/>
    <col min="1803" max="1803" width="20.42578125" style="1" customWidth="1"/>
    <col min="1804" max="1804" width="20" style="1" customWidth="1"/>
    <col min="1805" max="1805" width="20.42578125" style="1" customWidth="1"/>
    <col min="1806" max="1806" width="20.7109375" style="1" customWidth="1"/>
    <col min="1807" max="1809" width="0" style="1" hidden="1"/>
    <col min="1810" max="2016" width="11.42578125" style="1" customWidth="1"/>
    <col min="2017" max="2017" width="70.28515625" style="1" customWidth="1"/>
    <col min="2018" max="2018" width="26.28515625" style="1" customWidth="1"/>
    <col min="2019" max="2047" width="0" style="1" hidden="1"/>
    <col min="2048" max="2048" width="43.42578125" style="1" customWidth="1"/>
    <col min="2049" max="2049" width="20.42578125" style="1" customWidth="1"/>
    <col min="2050" max="2050" width="18.28515625" style="1" customWidth="1"/>
    <col min="2051" max="2051" width="20.28515625" style="1" customWidth="1"/>
    <col min="2052" max="2052" width="19.28515625" style="1" customWidth="1"/>
    <col min="2053" max="2053" width="20.42578125" style="1" customWidth="1"/>
    <col min="2054" max="2054" width="18.7109375" style="1" customWidth="1"/>
    <col min="2055" max="2055" width="20.5703125" style="1" customWidth="1"/>
    <col min="2056" max="2056" width="16.7109375" style="1" customWidth="1"/>
    <col min="2057" max="2057" width="20.28515625" style="1" customWidth="1"/>
    <col min="2058" max="2058" width="19.42578125" style="1" customWidth="1"/>
    <col min="2059" max="2059" width="20.42578125" style="1" customWidth="1"/>
    <col min="2060" max="2060" width="20" style="1" customWidth="1"/>
    <col min="2061" max="2061" width="20.42578125" style="1" customWidth="1"/>
    <col min="2062" max="2062" width="20.7109375" style="1" customWidth="1"/>
    <col min="2063" max="2065" width="0" style="1" hidden="1"/>
    <col min="2066" max="2272" width="11.42578125" style="1" customWidth="1"/>
    <col min="2273" max="2273" width="70.28515625" style="1" customWidth="1"/>
    <col min="2274" max="2274" width="26.28515625" style="1" customWidth="1"/>
    <col min="2275" max="2303" width="0" style="1" hidden="1"/>
    <col min="2304" max="2304" width="43.42578125" style="1" customWidth="1"/>
    <col min="2305" max="2305" width="20.42578125" style="1" customWidth="1"/>
    <col min="2306" max="2306" width="18.28515625" style="1" customWidth="1"/>
    <col min="2307" max="2307" width="20.28515625" style="1" customWidth="1"/>
    <col min="2308" max="2308" width="19.28515625" style="1" customWidth="1"/>
    <col min="2309" max="2309" width="20.42578125" style="1" customWidth="1"/>
    <col min="2310" max="2310" width="18.7109375" style="1" customWidth="1"/>
    <col min="2311" max="2311" width="20.5703125" style="1" customWidth="1"/>
    <col min="2312" max="2312" width="16.7109375" style="1" customWidth="1"/>
    <col min="2313" max="2313" width="20.28515625" style="1" customWidth="1"/>
    <col min="2314" max="2314" width="19.42578125" style="1" customWidth="1"/>
    <col min="2315" max="2315" width="20.42578125" style="1" customWidth="1"/>
    <col min="2316" max="2316" width="20" style="1" customWidth="1"/>
    <col min="2317" max="2317" width="20.42578125" style="1" customWidth="1"/>
    <col min="2318" max="2318" width="20.7109375" style="1" customWidth="1"/>
    <col min="2319" max="2321" width="0" style="1" hidden="1"/>
    <col min="2322" max="2528" width="11.42578125" style="1" customWidth="1"/>
    <col min="2529" max="2529" width="70.28515625" style="1" customWidth="1"/>
    <col min="2530" max="2530" width="26.28515625" style="1" customWidth="1"/>
    <col min="2531" max="2559" width="0" style="1" hidden="1"/>
    <col min="2560" max="2560" width="43.42578125" style="1" customWidth="1"/>
    <col min="2561" max="2561" width="20.42578125" style="1" customWidth="1"/>
    <col min="2562" max="2562" width="18.28515625" style="1" customWidth="1"/>
    <col min="2563" max="2563" width="20.28515625" style="1" customWidth="1"/>
    <col min="2564" max="2564" width="19.28515625" style="1" customWidth="1"/>
    <col min="2565" max="2565" width="20.42578125" style="1" customWidth="1"/>
    <col min="2566" max="2566" width="18.7109375" style="1" customWidth="1"/>
    <col min="2567" max="2567" width="20.5703125" style="1" customWidth="1"/>
    <col min="2568" max="2568" width="16.7109375" style="1" customWidth="1"/>
    <col min="2569" max="2569" width="20.28515625" style="1" customWidth="1"/>
    <col min="2570" max="2570" width="19.42578125" style="1" customWidth="1"/>
    <col min="2571" max="2571" width="20.42578125" style="1" customWidth="1"/>
    <col min="2572" max="2572" width="20" style="1" customWidth="1"/>
    <col min="2573" max="2573" width="20.42578125" style="1" customWidth="1"/>
    <col min="2574" max="2574" width="20.7109375" style="1" customWidth="1"/>
    <col min="2575" max="2577" width="0" style="1" hidden="1"/>
    <col min="2578" max="2784" width="11.42578125" style="1" customWidth="1"/>
    <col min="2785" max="2785" width="70.28515625" style="1" customWidth="1"/>
    <col min="2786" max="2786" width="26.28515625" style="1" customWidth="1"/>
    <col min="2787" max="2815" width="0" style="1" hidden="1"/>
    <col min="2816" max="2816" width="43.42578125" style="1" customWidth="1"/>
    <col min="2817" max="2817" width="20.42578125" style="1" customWidth="1"/>
    <col min="2818" max="2818" width="18.28515625" style="1" customWidth="1"/>
    <col min="2819" max="2819" width="20.28515625" style="1" customWidth="1"/>
    <col min="2820" max="2820" width="19.28515625" style="1" customWidth="1"/>
    <col min="2821" max="2821" width="20.42578125" style="1" customWidth="1"/>
    <col min="2822" max="2822" width="18.7109375" style="1" customWidth="1"/>
    <col min="2823" max="2823" width="20.5703125" style="1" customWidth="1"/>
    <col min="2824" max="2824" width="16.7109375" style="1" customWidth="1"/>
    <col min="2825" max="2825" width="20.28515625" style="1" customWidth="1"/>
    <col min="2826" max="2826" width="19.42578125" style="1" customWidth="1"/>
    <col min="2827" max="2827" width="20.42578125" style="1" customWidth="1"/>
    <col min="2828" max="2828" width="20" style="1" customWidth="1"/>
    <col min="2829" max="2829" width="20.42578125" style="1" customWidth="1"/>
    <col min="2830" max="2830" width="20.7109375" style="1" customWidth="1"/>
    <col min="2831" max="2833" width="0" style="1" hidden="1"/>
    <col min="2834" max="3040" width="11.42578125" style="1" customWidth="1"/>
    <col min="3041" max="3041" width="70.28515625" style="1" customWidth="1"/>
    <col min="3042" max="3042" width="26.28515625" style="1" customWidth="1"/>
    <col min="3043" max="3071" width="0" style="1" hidden="1"/>
    <col min="3072" max="3072" width="43.42578125" style="1" customWidth="1"/>
    <col min="3073" max="3073" width="20.42578125" style="1" customWidth="1"/>
    <col min="3074" max="3074" width="18.28515625" style="1" customWidth="1"/>
    <col min="3075" max="3075" width="20.28515625" style="1" customWidth="1"/>
    <col min="3076" max="3076" width="19.28515625" style="1" customWidth="1"/>
    <col min="3077" max="3077" width="20.42578125" style="1" customWidth="1"/>
    <col min="3078" max="3078" width="18.7109375" style="1" customWidth="1"/>
    <col min="3079" max="3079" width="20.5703125" style="1" customWidth="1"/>
    <col min="3080" max="3080" width="16.7109375" style="1" customWidth="1"/>
    <col min="3081" max="3081" width="20.28515625" style="1" customWidth="1"/>
    <col min="3082" max="3082" width="19.42578125" style="1" customWidth="1"/>
    <col min="3083" max="3083" width="20.42578125" style="1" customWidth="1"/>
    <col min="3084" max="3084" width="20" style="1" customWidth="1"/>
    <col min="3085" max="3085" width="20.42578125" style="1" customWidth="1"/>
    <col min="3086" max="3086" width="20.7109375" style="1" customWidth="1"/>
    <col min="3087" max="3089" width="0" style="1" hidden="1"/>
    <col min="3090" max="3296" width="11.42578125" style="1" customWidth="1"/>
    <col min="3297" max="3297" width="70.28515625" style="1" customWidth="1"/>
    <col min="3298" max="3298" width="26.28515625" style="1" customWidth="1"/>
    <col min="3299" max="3327" width="0" style="1" hidden="1"/>
    <col min="3328" max="3328" width="43.42578125" style="1" customWidth="1"/>
    <col min="3329" max="3329" width="20.42578125" style="1" customWidth="1"/>
    <col min="3330" max="3330" width="18.28515625" style="1" customWidth="1"/>
    <col min="3331" max="3331" width="20.28515625" style="1" customWidth="1"/>
    <col min="3332" max="3332" width="19.28515625" style="1" customWidth="1"/>
    <col min="3333" max="3333" width="20.42578125" style="1" customWidth="1"/>
    <col min="3334" max="3334" width="18.7109375" style="1" customWidth="1"/>
    <col min="3335" max="3335" width="20.5703125" style="1" customWidth="1"/>
    <col min="3336" max="3336" width="16.7109375" style="1" customWidth="1"/>
    <col min="3337" max="3337" width="20.28515625" style="1" customWidth="1"/>
    <col min="3338" max="3338" width="19.42578125" style="1" customWidth="1"/>
    <col min="3339" max="3339" width="20.42578125" style="1" customWidth="1"/>
    <col min="3340" max="3340" width="20" style="1" customWidth="1"/>
    <col min="3341" max="3341" width="20.42578125" style="1" customWidth="1"/>
    <col min="3342" max="3342" width="20.7109375" style="1" customWidth="1"/>
    <col min="3343" max="3345" width="0" style="1" hidden="1"/>
    <col min="3346" max="3552" width="11.42578125" style="1" customWidth="1"/>
    <col min="3553" max="3553" width="70.28515625" style="1" customWidth="1"/>
    <col min="3554" max="3554" width="26.28515625" style="1" customWidth="1"/>
    <col min="3555" max="3583" width="0" style="1" hidden="1"/>
    <col min="3584" max="3584" width="43.42578125" style="1" customWidth="1"/>
    <col min="3585" max="3585" width="20.42578125" style="1" customWidth="1"/>
    <col min="3586" max="3586" width="18.28515625" style="1" customWidth="1"/>
    <col min="3587" max="3587" width="20.28515625" style="1" customWidth="1"/>
    <col min="3588" max="3588" width="19.28515625" style="1" customWidth="1"/>
    <col min="3589" max="3589" width="20.42578125" style="1" customWidth="1"/>
    <col min="3590" max="3590" width="18.7109375" style="1" customWidth="1"/>
    <col min="3591" max="3591" width="20.5703125" style="1" customWidth="1"/>
    <col min="3592" max="3592" width="16.7109375" style="1" customWidth="1"/>
    <col min="3593" max="3593" width="20.28515625" style="1" customWidth="1"/>
    <col min="3594" max="3594" width="19.42578125" style="1" customWidth="1"/>
    <col min="3595" max="3595" width="20.42578125" style="1" customWidth="1"/>
    <col min="3596" max="3596" width="20" style="1" customWidth="1"/>
    <col min="3597" max="3597" width="20.42578125" style="1" customWidth="1"/>
    <col min="3598" max="3598" width="20.7109375" style="1" customWidth="1"/>
    <col min="3599" max="3601" width="0" style="1" hidden="1"/>
    <col min="3602" max="3808" width="11.42578125" style="1" customWidth="1"/>
    <col min="3809" max="3809" width="70.28515625" style="1" customWidth="1"/>
    <col min="3810" max="3810" width="26.28515625" style="1" customWidth="1"/>
    <col min="3811" max="3839" width="0" style="1" hidden="1"/>
    <col min="3840" max="3840" width="43.42578125" style="1" customWidth="1"/>
    <col min="3841" max="3841" width="20.42578125" style="1" customWidth="1"/>
    <col min="3842" max="3842" width="18.28515625" style="1" customWidth="1"/>
    <col min="3843" max="3843" width="20.28515625" style="1" customWidth="1"/>
    <col min="3844" max="3844" width="19.28515625" style="1" customWidth="1"/>
    <col min="3845" max="3845" width="20.42578125" style="1" customWidth="1"/>
    <col min="3846" max="3846" width="18.7109375" style="1" customWidth="1"/>
    <col min="3847" max="3847" width="20.5703125" style="1" customWidth="1"/>
    <col min="3848" max="3848" width="16.7109375" style="1" customWidth="1"/>
    <col min="3849" max="3849" width="20.28515625" style="1" customWidth="1"/>
    <col min="3850" max="3850" width="19.42578125" style="1" customWidth="1"/>
    <col min="3851" max="3851" width="20.42578125" style="1" customWidth="1"/>
    <col min="3852" max="3852" width="20" style="1" customWidth="1"/>
    <col min="3853" max="3853" width="20.42578125" style="1" customWidth="1"/>
    <col min="3854" max="3854" width="20.7109375" style="1" customWidth="1"/>
    <col min="3855" max="3857" width="0" style="1" hidden="1"/>
    <col min="3858" max="4064" width="11.42578125" style="1" customWidth="1"/>
    <col min="4065" max="4065" width="70.28515625" style="1" customWidth="1"/>
    <col min="4066" max="4066" width="26.28515625" style="1" customWidth="1"/>
    <col min="4067" max="4095" width="0" style="1" hidden="1"/>
    <col min="4096" max="4096" width="43.42578125" style="1" customWidth="1"/>
    <col min="4097" max="4097" width="20.42578125" style="1" customWidth="1"/>
    <col min="4098" max="4098" width="18.28515625" style="1" customWidth="1"/>
    <col min="4099" max="4099" width="20.28515625" style="1" customWidth="1"/>
    <col min="4100" max="4100" width="19.28515625" style="1" customWidth="1"/>
    <col min="4101" max="4101" width="20.42578125" style="1" customWidth="1"/>
    <col min="4102" max="4102" width="18.7109375" style="1" customWidth="1"/>
    <col min="4103" max="4103" width="20.5703125" style="1" customWidth="1"/>
    <col min="4104" max="4104" width="16.7109375" style="1" customWidth="1"/>
    <col min="4105" max="4105" width="20.28515625" style="1" customWidth="1"/>
    <col min="4106" max="4106" width="19.42578125" style="1" customWidth="1"/>
    <col min="4107" max="4107" width="20.42578125" style="1" customWidth="1"/>
    <col min="4108" max="4108" width="20" style="1" customWidth="1"/>
    <col min="4109" max="4109" width="20.42578125" style="1" customWidth="1"/>
    <col min="4110" max="4110" width="20.7109375" style="1" customWidth="1"/>
    <col min="4111" max="4113" width="0" style="1" hidden="1"/>
    <col min="4114" max="4320" width="11.42578125" style="1" customWidth="1"/>
    <col min="4321" max="4321" width="70.28515625" style="1" customWidth="1"/>
    <col min="4322" max="4322" width="26.28515625" style="1" customWidth="1"/>
    <col min="4323" max="4351" width="0" style="1" hidden="1"/>
    <col min="4352" max="4352" width="43.42578125" style="1" customWidth="1"/>
    <col min="4353" max="4353" width="20.42578125" style="1" customWidth="1"/>
    <col min="4354" max="4354" width="18.28515625" style="1" customWidth="1"/>
    <col min="4355" max="4355" width="20.28515625" style="1" customWidth="1"/>
    <col min="4356" max="4356" width="19.28515625" style="1" customWidth="1"/>
    <col min="4357" max="4357" width="20.42578125" style="1" customWidth="1"/>
    <col min="4358" max="4358" width="18.7109375" style="1" customWidth="1"/>
    <col min="4359" max="4359" width="20.5703125" style="1" customWidth="1"/>
    <col min="4360" max="4360" width="16.7109375" style="1" customWidth="1"/>
    <col min="4361" max="4361" width="20.28515625" style="1" customWidth="1"/>
    <col min="4362" max="4362" width="19.42578125" style="1" customWidth="1"/>
    <col min="4363" max="4363" width="20.42578125" style="1" customWidth="1"/>
    <col min="4364" max="4364" width="20" style="1" customWidth="1"/>
    <col min="4365" max="4365" width="20.42578125" style="1" customWidth="1"/>
    <col min="4366" max="4366" width="20.7109375" style="1" customWidth="1"/>
    <col min="4367" max="4369" width="0" style="1" hidden="1"/>
    <col min="4370" max="4576" width="11.42578125" style="1" customWidth="1"/>
    <col min="4577" max="4577" width="70.28515625" style="1" customWidth="1"/>
    <col min="4578" max="4578" width="26.28515625" style="1" customWidth="1"/>
    <col min="4579" max="4607" width="0" style="1" hidden="1"/>
    <col min="4608" max="4608" width="43.42578125" style="1" customWidth="1"/>
    <col min="4609" max="4609" width="20.42578125" style="1" customWidth="1"/>
    <col min="4610" max="4610" width="18.28515625" style="1" customWidth="1"/>
    <col min="4611" max="4611" width="20.28515625" style="1" customWidth="1"/>
    <col min="4612" max="4612" width="19.28515625" style="1" customWidth="1"/>
    <col min="4613" max="4613" width="20.42578125" style="1" customWidth="1"/>
    <col min="4614" max="4614" width="18.7109375" style="1" customWidth="1"/>
    <col min="4615" max="4615" width="20.5703125" style="1" customWidth="1"/>
    <col min="4616" max="4616" width="16.7109375" style="1" customWidth="1"/>
    <col min="4617" max="4617" width="20.28515625" style="1" customWidth="1"/>
    <col min="4618" max="4618" width="19.42578125" style="1" customWidth="1"/>
    <col min="4619" max="4619" width="20.42578125" style="1" customWidth="1"/>
    <col min="4620" max="4620" width="20" style="1" customWidth="1"/>
    <col min="4621" max="4621" width="20.42578125" style="1" customWidth="1"/>
    <col min="4622" max="4622" width="20.7109375" style="1" customWidth="1"/>
    <col min="4623" max="4625" width="0" style="1" hidden="1"/>
    <col min="4626" max="4832" width="11.42578125" style="1" customWidth="1"/>
    <col min="4833" max="4833" width="70.28515625" style="1" customWidth="1"/>
    <col min="4834" max="4834" width="26.28515625" style="1" customWidth="1"/>
    <col min="4835" max="4863" width="0" style="1" hidden="1"/>
    <col min="4864" max="4864" width="43.42578125" style="1" customWidth="1"/>
    <col min="4865" max="4865" width="20.42578125" style="1" customWidth="1"/>
    <col min="4866" max="4866" width="18.28515625" style="1" customWidth="1"/>
    <col min="4867" max="4867" width="20.28515625" style="1" customWidth="1"/>
    <col min="4868" max="4868" width="19.28515625" style="1" customWidth="1"/>
    <col min="4869" max="4869" width="20.42578125" style="1" customWidth="1"/>
    <col min="4870" max="4870" width="18.7109375" style="1" customWidth="1"/>
    <col min="4871" max="4871" width="20.5703125" style="1" customWidth="1"/>
    <col min="4872" max="4872" width="16.7109375" style="1" customWidth="1"/>
    <col min="4873" max="4873" width="20.28515625" style="1" customWidth="1"/>
    <col min="4874" max="4874" width="19.42578125" style="1" customWidth="1"/>
    <col min="4875" max="4875" width="20.42578125" style="1" customWidth="1"/>
    <col min="4876" max="4876" width="20" style="1" customWidth="1"/>
    <col min="4877" max="4877" width="20.42578125" style="1" customWidth="1"/>
    <col min="4878" max="4878" width="20.7109375" style="1" customWidth="1"/>
    <col min="4879" max="4881" width="0" style="1" hidden="1"/>
    <col min="4882" max="5088" width="11.42578125" style="1" customWidth="1"/>
    <col min="5089" max="5089" width="70.28515625" style="1" customWidth="1"/>
    <col min="5090" max="5090" width="26.28515625" style="1" customWidth="1"/>
    <col min="5091" max="5119" width="0" style="1" hidden="1"/>
    <col min="5120" max="5120" width="43.42578125" style="1" customWidth="1"/>
    <col min="5121" max="5121" width="20.42578125" style="1" customWidth="1"/>
    <col min="5122" max="5122" width="18.28515625" style="1" customWidth="1"/>
    <col min="5123" max="5123" width="20.28515625" style="1" customWidth="1"/>
    <col min="5124" max="5124" width="19.28515625" style="1" customWidth="1"/>
    <col min="5125" max="5125" width="20.42578125" style="1" customWidth="1"/>
    <col min="5126" max="5126" width="18.7109375" style="1" customWidth="1"/>
    <col min="5127" max="5127" width="20.5703125" style="1" customWidth="1"/>
    <col min="5128" max="5128" width="16.7109375" style="1" customWidth="1"/>
    <col min="5129" max="5129" width="20.28515625" style="1" customWidth="1"/>
    <col min="5130" max="5130" width="19.42578125" style="1" customWidth="1"/>
    <col min="5131" max="5131" width="20.42578125" style="1" customWidth="1"/>
    <col min="5132" max="5132" width="20" style="1" customWidth="1"/>
    <col min="5133" max="5133" width="20.42578125" style="1" customWidth="1"/>
    <col min="5134" max="5134" width="20.7109375" style="1" customWidth="1"/>
    <col min="5135" max="5137" width="0" style="1" hidden="1"/>
    <col min="5138" max="5344" width="11.42578125" style="1" customWidth="1"/>
    <col min="5345" max="5345" width="70.28515625" style="1" customWidth="1"/>
    <col min="5346" max="5346" width="26.28515625" style="1" customWidth="1"/>
    <col min="5347" max="5375" width="0" style="1" hidden="1"/>
    <col min="5376" max="5376" width="43.42578125" style="1" customWidth="1"/>
    <col min="5377" max="5377" width="20.42578125" style="1" customWidth="1"/>
    <col min="5378" max="5378" width="18.28515625" style="1" customWidth="1"/>
    <col min="5379" max="5379" width="20.28515625" style="1" customWidth="1"/>
    <col min="5380" max="5380" width="19.28515625" style="1" customWidth="1"/>
    <col min="5381" max="5381" width="20.42578125" style="1" customWidth="1"/>
    <col min="5382" max="5382" width="18.7109375" style="1" customWidth="1"/>
    <col min="5383" max="5383" width="20.5703125" style="1" customWidth="1"/>
    <col min="5384" max="5384" width="16.7109375" style="1" customWidth="1"/>
    <col min="5385" max="5385" width="20.28515625" style="1" customWidth="1"/>
    <col min="5386" max="5386" width="19.42578125" style="1" customWidth="1"/>
    <col min="5387" max="5387" width="20.42578125" style="1" customWidth="1"/>
    <col min="5388" max="5388" width="20" style="1" customWidth="1"/>
    <col min="5389" max="5389" width="20.42578125" style="1" customWidth="1"/>
    <col min="5390" max="5390" width="20.7109375" style="1" customWidth="1"/>
    <col min="5391" max="5393" width="0" style="1" hidden="1"/>
    <col min="5394" max="5600" width="11.42578125" style="1" customWidth="1"/>
    <col min="5601" max="5601" width="70.28515625" style="1" customWidth="1"/>
    <col min="5602" max="5602" width="26.28515625" style="1" customWidth="1"/>
    <col min="5603" max="5631" width="0" style="1" hidden="1"/>
    <col min="5632" max="5632" width="43.42578125" style="1" customWidth="1"/>
    <col min="5633" max="5633" width="20.42578125" style="1" customWidth="1"/>
    <col min="5634" max="5634" width="18.28515625" style="1" customWidth="1"/>
    <col min="5635" max="5635" width="20.28515625" style="1" customWidth="1"/>
    <col min="5636" max="5636" width="19.28515625" style="1" customWidth="1"/>
    <col min="5637" max="5637" width="20.42578125" style="1" customWidth="1"/>
    <col min="5638" max="5638" width="18.7109375" style="1" customWidth="1"/>
    <col min="5639" max="5639" width="20.5703125" style="1" customWidth="1"/>
    <col min="5640" max="5640" width="16.7109375" style="1" customWidth="1"/>
    <col min="5641" max="5641" width="20.28515625" style="1" customWidth="1"/>
    <col min="5642" max="5642" width="19.42578125" style="1" customWidth="1"/>
    <col min="5643" max="5643" width="20.42578125" style="1" customWidth="1"/>
    <col min="5644" max="5644" width="20" style="1" customWidth="1"/>
    <col min="5645" max="5645" width="20.42578125" style="1" customWidth="1"/>
    <col min="5646" max="5646" width="20.7109375" style="1" customWidth="1"/>
    <col min="5647" max="5649" width="0" style="1" hidden="1"/>
    <col min="5650" max="5856" width="11.42578125" style="1" customWidth="1"/>
    <col min="5857" max="5857" width="70.28515625" style="1" customWidth="1"/>
    <col min="5858" max="5858" width="26.28515625" style="1" customWidth="1"/>
    <col min="5859" max="5887" width="0" style="1" hidden="1"/>
    <col min="5888" max="5888" width="43.42578125" style="1" customWidth="1"/>
    <col min="5889" max="5889" width="20.42578125" style="1" customWidth="1"/>
    <col min="5890" max="5890" width="18.28515625" style="1" customWidth="1"/>
    <col min="5891" max="5891" width="20.28515625" style="1" customWidth="1"/>
    <col min="5892" max="5892" width="19.28515625" style="1" customWidth="1"/>
    <col min="5893" max="5893" width="20.42578125" style="1" customWidth="1"/>
    <col min="5894" max="5894" width="18.7109375" style="1" customWidth="1"/>
    <col min="5895" max="5895" width="20.5703125" style="1" customWidth="1"/>
    <col min="5896" max="5896" width="16.7109375" style="1" customWidth="1"/>
    <col min="5897" max="5897" width="20.28515625" style="1" customWidth="1"/>
    <col min="5898" max="5898" width="19.42578125" style="1" customWidth="1"/>
    <col min="5899" max="5899" width="20.42578125" style="1" customWidth="1"/>
    <col min="5900" max="5900" width="20" style="1" customWidth="1"/>
    <col min="5901" max="5901" width="20.42578125" style="1" customWidth="1"/>
    <col min="5902" max="5902" width="20.7109375" style="1" customWidth="1"/>
    <col min="5903" max="5905" width="0" style="1" hidden="1"/>
    <col min="5906" max="6112" width="11.42578125" style="1" customWidth="1"/>
    <col min="6113" max="6113" width="70.28515625" style="1" customWidth="1"/>
    <col min="6114" max="6114" width="26.28515625" style="1" customWidth="1"/>
    <col min="6115" max="6143" width="0" style="1" hidden="1"/>
    <col min="6144" max="6144" width="43.42578125" style="1" customWidth="1"/>
    <col min="6145" max="6145" width="20.42578125" style="1" customWidth="1"/>
    <col min="6146" max="6146" width="18.28515625" style="1" customWidth="1"/>
    <col min="6147" max="6147" width="20.28515625" style="1" customWidth="1"/>
    <col min="6148" max="6148" width="19.28515625" style="1" customWidth="1"/>
    <col min="6149" max="6149" width="20.42578125" style="1" customWidth="1"/>
    <col min="6150" max="6150" width="18.7109375" style="1" customWidth="1"/>
    <col min="6151" max="6151" width="20.5703125" style="1" customWidth="1"/>
    <col min="6152" max="6152" width="16.7109375" style="1" customWidth="1"/>
    <col min="6153" max="6153" width="20.28515625" style="1" customWidth="1"/>
    <col min="6154" max="6154" width="19.42578125" style="1" customWidth="1"/>
    <col min="6155" max="6155" width="20.42578125" style="1" customWidth="1"/>
    <col min="6156" max="6156" width="20" style="1" customWidth="1"/>
    <col min="6157" max="6157" width="20.42578125" style="1" customWidth="1"/>
    <col min="6158" max="6158" width="20.7109375" style="1" customWidth="1"/>
    <col min="6159" max="6161" width="0" style="1" hidden="1"/>
    <col min="6162" max="6368" width="11.42578125" style="1" customWidth="1"/>
    <col min="6369" max="6369" width="70.28515625" style="1" customWidth="1"/>
    <col min="6370" max="6370" width="26.28515625" style="1" customWidth="1"/>
    <col min="6371" max="6399" width="0" style="1" hidden="1"/>
    <col min="6400" max="6400" width="43.42578125" style="1" customWidth="1"/>
    <col min="6401" max="6401" width="20.42578125" style="1" customWidth="1"/>
    <col min="6402" max="6402" width="18.28515625" style="1" customWidth="1"/>
    <col min="6403" max="6403" width="20.28515625" style="1" customWidth="1"/>
    <col min="6404" max="6404" width="19.28515625" style="1" customWidth="1"/>
    <col min="6405" max="6405" width="20.42578125" style="1" customWidth="1"/>
    <col min="6406" max="6406" width="18.7109375" style="1" customWidth="1"/>
    <col min="6407" max="6407" width="20.5703125" style="1" customWidth="1"/>
    <col min="6408" max="6408" width="16.7109375" style="1" customWidth="1"/>
    <col min="6409" max="6409" width="20.28515625" style="1" customWidth="1"/>
    <col min="6410" max="6410" width="19.42578125" style="1" customWidth="1"/>
    <col min="6411" max="6411" width="20.42578125" style="1" customWidth="1"/>
    <col min="6412" max="6412" width="20" style="1" customWidth="1"/>
    <col min="6413" max="6413" width="20.42578125" style="1" customWidth="1"/>
    <col min="6414" max="6414" width="20.7109375" style="1" customWidth="1"/>
    <col min="6415" max="6417" width="0" style="1" hidden="1"/>
    <col min="6418" max="6624" width="11.42578125" style="1" customWidth="1"/>
    <col min="6625" max="6625" width="70.28515625" style="1" customWidth="1"/>
    <col min="6626" max="6626" width="26.28515625" style="1" customWidth="1"/>
    <col min="6627" max="6655" width="0" style="1" hidden="1"/>
    <col min="6656" max="6656" width="43.42578125" style="1" customWidth="1"/>
    <col min="6657" max="6657" width="20.42578125" style="1" customWidth="1"/>
    <col min="6658" max="6658" width="18.28515625" style="1" customWidth="1"/>
    <col min="6659" max="6659" width="20.28515625" style="1" customWidth="1"/>
    <col min="6660" max="6660" width="19.28515625" style="1" customWidth="1"/>
    <col min="6661" max="6661" width="20.42578125" style="1" customWidth="1"/>
    <col min="6662" max="6662" width="18.7109375" style="1" customWidth="1"/>
    <col min="6663" max="6663" width="20.5703125" style="1" customWidth="1"/>
    <col min="6664" max="6664" width="16.7109375" style="1" customWidth="1"/>
    <col min="6665" max="6665" width="20.28515625" style="1" customWidth="1"/>
    <col min="6666" max="6666" width="19.42578125" style="1" customWidth="1"/>
    <col min="6667" max="6667" width="20.42578125" style="1" customWidth="1"/>
    <col min="6668" max="6668" width="20" style="1" customWidth="1"/>
    <col min="6669" max="6669" width="20.42578125" style="1" customWidth="1"/>
    <col min="6670" max="6670" width="20.7109375" style="1" customWidth="1"/>
    <col min="6671" max="6673" width="0" style="1" hidden="1"/>
    <col min="6674" max="6880" width="11.42578125" style="1" customWidth="1"/>
    <col min="6881" max="6881" width="70.28515625" style="1" customWidth="1"/>
    <col min="6882" max="6882" width="26.28515625" style="1" customWidth="1"/>
    <col min="6883" max="6911" width="0" style="1" hidden="1"/>
    <col min="6912" max="6912" width="43.42578125" style="1" customWidth="1"/>
    <col min="6913" max="6913" width="20.42578125" style="1" customWidth="1"/>
    <col min="6914" max="6914" width="18.28515625" style="1" customWidth="1"/>
    <col min="6915" max="6915" width="20.28515625" style="1" customWidth="1"/>
    <col min="6916" max="6916" width="19.28515625" style="1" customWidth="1"/>
    <col min="6917" max="6917" width="20.42578125" style="1" customWidth="1"/>
    <col min="6918" max="6918" width="18.7109375" style="1" customWidth="1"/>
    <col min="6919" max="6919" width="20.5703125" style="1" customWidth="1"/>
    <col min="6920" max="6920" width="16.7109375" style="1" customWidth="1"/>
    <col min="6921" max="6921" width="20.28515625" style="1" customWidth="1"/>
    <col min="6922" max="6922" width="19.42578125" style="1" customWidth="1"/>
    <col min="6923" max="6923" width="20.42578125" style="1" customWidth="1"/>
    <col min="6924" max="6924" width="20" style="1" customWidth="1"/>
    <col min="6925" max="6925" width="20.42578125" style="1" customWidth="1"/>
    <col min="6926" max="6926" width="20.7109375" style="1" customWidth="1"/>
    <col min="6927" max="6929" width="0" style="1" hidden="1"/>
    <col min="6930" max="7136" width="11.42578125" style="1" customWidth="1"/>
    <col min="7137" max="7137" width="70.28515625" style="1" customWidth="1"/>
    <col min="7138" max="7138" width="26.28515625" style="1" customWidth="1"/>
    <col min="7139" max="7167" width="0" style="1" hidden="1"/>
    <col min="7168" max="7168" width="43.42578125" style="1" customWidth="1"/>
    <col min="7169" max="7169" width="20.42578125" style="1" customWidth="1"/>
    <col min="7170" max="7170" width="18.28515625" style="1" customWidth="1"/>
    <col min="7171" max="7171" width="20.28515625" style="1" customWidth="1"/>
    <col min="7172" max="7172" width="19.28515625" style="1" customWidth="1"/>
    <col min="7173" max="7173" width="20.42578125" style="1" customWidth="1"/>
    <col min="7174" max="7174" width="18.7109375" style="1" customWidth="1"/>
    <col min="7175" max="7175" width="20.5703125" style="1" customWidth="1"/>
    <col min="7176" max="7176" width="16.7109375" style="1" customWidth="1"/>
    <col min="7177" max="7177" width="20.28515625" style="1" customWidth="1"/>
    <col min="7178" max="7178" width="19.42578125" style="1" customWidth="1"/>
    <col min="7179" max="7179" width="20.42578125" style="1" customWidth="1"/>
    <col min="7180" max="7180" width="20" style="1" customWidth="1"/>
    <col min="7181" max="7181" width="20.42578125" style="1" customWidth="1"/>
    <col min="7182" max="7182" width="20.7109375" style="1" customWidth="1"/>
    <col min="7183" max="7185" width="0" style="1" hidden="1"/>
    <col min="7186" max="7392" width="11.42578125" style="1" customWidth="1"/>
    <col min="7393" max="7393" width="70.28515625" style="1" customWidth="1"/>
    <col min="7394" max="7394" width="26.28515625" style="1" customWidth="1"/>
    <col min="7395" max="7423" width="0" style="1" hidden="1"/>
    <col min="7424" max="7424" width="43.42578125" style="1" customWidth="1"/>
    <col min="7425" max="7425" width="20.42578125" style="1" customWidth="1"/>
    <col min="7426" max="7426" width="18.28515625" style="1" customWidth="1"/>
    <col min="7427" max="7427" width="20.28515625" style="1" customWidth="1"/>
    <col min="7428" max="7428" width="19.28515625" style="1" customWidth="1"/>
    <col min="7429" max="7429" width="20.42578125" style="1" customWidth="1"/>
    <col min="7430" max="7430" width="18.7109375" style="1" customWidth="1"/>
    <col min="7431" max="7431" width="20.5703125" style="1" customWidth="1"/>
    <col min="7432" max="7432" width="16.7109375" style="1" customWidth="1"/>
    <col min="7433" max="7433" width="20.28515625" style="1" customWidth="1"/>
    <col min="7434" max="7434" width="19.42578125" style="1" customWidth="1"/>
    <col min="7435" max="7435" width="20.42578125" style="1" customWidth="1"/>
    <col min="7436" max="7436" width="20" style="1" customWidth="1"/>
    <col min="7437" max="7437" width="20.42578125" style="1" customWidth="1"/>
    <col min="7438" max="7438" width="20.7109375" style="1" customWidth="1"/>
    <col min="7439" max="7441" width="0" style="1" hidden="1"/>
    <col min="7442" max="7648" width="11.42578125" style="1" customWidth="1"/>
    <col min="7649" max="7649" width="70.28515625" style="1" customWidth="1"/>
    <col min="7650" max="7650" width="26.28515625" style="1" customWidth="1"/>
    <col min="7651" max="7679" width="0" style="1" hidden="1"/>
    <col min="7680" max="7680" width="43.42578125" style="1" customWidth="1"/>
    <col min="7681" max="7681" width="20.42578125" style="1" customWidth="1"/>
    <col min="7682" max="7682" width="18.28515625" style="1" customWidth="1"/>
    <col min="7683" max="7683" width="20.28515625" style="1" customWidth="1"/>
    <col min="7684" max="7684" width="19.28515625" style="1" customWidth="1"/>
    <col min="7685" max="7685" width="20.42578125" style="1" customWidth="1"/>
    <col min="7686" max="7686" width="18.7109375" style="1" customWidth="1"/>
    <col min="7687" max="7687" width="20.5703125" style="1" customWidth="1"/>
    <col min="7688" max="7688" width="16.7109375" style="1" customWidth="1"/>
    <col min="7689" max="7689" width="20.28515625" style="1" customWidth="1"/>
    <col min="7690" max="7690" width="19.42578125" style="1" customWidth="1"/>
    <col min="7691" max="7691" width="20.42578125" style="1" customWidth="1"/>
    <col min="7692" max="7692" width="20" style="1" customWidth="1"/>
    <col min="7693" max="7693" width="20.42578125" style="1" customWidth="1"/>
    <col min="7694" max="7694" width="20.7109375" style="1" customWidth="1"/>
    <col min="7695" max="7697" width="0" style="1" hidden="1"/>
    <col min="7698" max="7904" width="11.42578125" style="1" customWidth="1"/>
    <col min="7905" max="7905" width="70.28515625" style="1" customWidth="1"/>
    <col min="7906" max="7906" width="26.28515625" style="1" customWidth="1"/>
    <col min="7907" max="7935" width="0" style="1" hidden="1"/>
    <col min="7936" max="7936" width="43.42578125" style="1" customWidth="1"/>
    <col min="7937" max="7937" width="20.42578125" style="1" customWidth="1"/>
    <col min="7938" max="7938" width="18.28515625" style="1" customWidth="1"/>
    <col min="7939" max="7939" width="20.28515625" style="1" customWidth="1"/>
    <col min="7940" max="7940" width="19.28515625" style="1" customWidth="1"/>
    <col min="7941" max="7941" width="20.42578125" style="1" customWidth="1"/>
    <col min="7942" max="7942" width="18.7109375" style="1" customWidth="1"/>
    <col min="7943" max="7943" width="20.5703125" style="1" customWidth="1"/>
    <col min="7944" max="7944" width="16.7109375" style="1" customWidth="1"/>
    <col min="7945" max="7945" width="20.28515625" style="1" customWidth="1"/>
    <col min="7946" max="7946" width="19.42578125" style="1" customWidth="1"/>
    <col min="7947" max="7947" width="20.42578125" style="1" customWidth="1"/>
    <col min="7948" max="7948" width="20" style="1" customWidth="1"/>
    <col min="7949" max="7949" width="20.42578125" style="1" customWidth="1"/>
    <col min="7950" max="7950" width="20.7109375" style="1" customWidth="1"/>
    <col min="7951" max="7953" width="0" style="1" hidden="1"/>
    <col min="7954" max="8160" width="11.42578125" style="1" customWidth="1"/>
    <col min="8161" max="8161" width="70.28515625" style="1" customWidth="1"/>
    <col min="8162" max="8162" width="26.28515625" style="1" customWidth="1"/>
    <col min="8163" max="8191" width="0" style="1" hidden="1"/>
    <col min="8192" max="8192" width="43.42578125" style="1" customWidth="1"/>
    <col min="8193" max="8193" width="20.42578125" style="1" customWidth="1"/>
    <col min="8194" max="8194" width="18.28515625" style="1" customWidth="1"/>
    <col min="8195" max="8195" width="20.28515625" style="1" customWidth="1"/>
    <col min="8196" max="8196" width="19.28515625" style="1" customWidth="1"/>
    <col min="8197" max="8197" width="20.42578125" style="1" customWidth="1"/>
    <col min="8198" max="8198" width="18.7109375" style="1" customWidth="1"/>
    <col min="8199" max="8199" width="20.5703125" style="1" customWidth="1"/>
    <col min="8200" max="8200" width="16.7109375" style="1" customWidth="1"/>
    <col min="8201" max="8201" width="20.28515625" style="1" customWidth="1"/>
    <col min="8202" max="8202" width="19.42578125" style="1" customWidth="1"/>
    <col min="8203" max="8203" width="20.42578125" style="1" customWidth="1"/>
    <col min="8204" max="8204" width="20" style="1" customWidth="1"/>
    <col min="8205" max="8205" width="20.42578125" style="1" customWidth="1"/>
    <col min="8206" max="8206" width="20.7109375" style="1" customWidth="1"/>
    <col min="8207" max="8209" width="0" style="1" hidden="1"/>
    <col min="8210" max="8416" width="11.42578125" style="1" customWidth="1"/>
    <col min="8417" max="8417" width="70.28515625" style="1" customWidth="1"/>
    <col min="8418" max="8418" width="26.28515625" style="1" customWidth="1"/>
    <col min="8419" max="8447" width="0" style="1" hidden="1"/>
    <col min="8448" max="8448" width="43.42578125" style="1" customWidth="1"/>
    <col min="8449" max="8449" width="20.42578125" style="1" customWidth="1"/>
    <col min="8450" max="8450" width="18.28515625" style="1" customWidth="1"/>
    <col min="8451" max="8451" width="20.28515625" style="1" customWidth="1"/>
    <col min="8452" max="8452" width="19.28515625" style="1" customWidth="1"/>
    <col min="8453" max="8453" width="20.42578125" style="1" customWidth="1"/>
    <col min="8454" max="8454" width="18.7109375" style="1" customWidth="1"/>
    <col min="8455" max="8455" width="20.5703125" style="1" customWidth="1"/>
    <col min="8456" max="8456" width="16.7109375" style="1" customWidth="1"/>
    <col min="8457" max="8457" width="20.28515625" style="1" customWidth="1"/>
    <col min="8458" max="8458" width="19.42578125" style="1" customWidth="1"/>
    <col min="8459" max="8459" width="20.42578125" style="1" customWidth="1"/>
    <col min="8460" max="8460" width="20" style="1" customWidth="1"/>
    <col min="8461" max="8461" width="20.42578125" style="1" customWidth="1"/>
    <col min="8462" max="8462" width="20.7109375" style="1" customWidth="1"/>
    <col min="8463" max="8465" width="0" style="1" hidden="1"/>
    <col min="8466" max="8672" width="11.42578125" style="1" customWidth="1"/>
    <col min="8673" max="8673" width="70.28515625" style="1" customWidth="1"/>
    <col min="8674" max="8674" width="26.28515625" style="1" customWidth="1"/>
    <col min="8675" max="8703" width="0" style="1" hidden="1"/>
    <col min="8704" max="8704" width="43.42578125" style="1" customWidth="1"/>
    <col min="8705" max="8705" width="20.42578125" style="1" customWidth="1"/>
    <col min="8706" max="8706" width="18.28515625" style="1" customWidth="1"/>
    <col min="8707" max="8707" width="20.28515625" style="1" customWidth="1"/>
    <col min="8708" max="8708" width="19.28515625" style="1" customWidth="1"/>
    <col min="8709" max="8709" width="20.42578125" style="1" customWidth="1"/>
    <col min="8710" max="8710" width="18.7109375" style="1" customWidth="1"/>
    <col min="8711" max="8711" width="20.5703125" style="1" customWidth="1"/>
    <col min="8712" max="8712" width="16.7109375" style="1" customWidth="1"/>
    <col min="8713" max="8713" width="20.28515625" style="1" customWidth="1"/>
    <col min="8714" max="8714" width="19.42578125" style="1" customWidth="1"/>
    <col min="8715" max="8715" width="20.42578125" style="1" customWidth="1"/>
    <col min="8716" max="8716" width="20" style="1" customWidth="1"/>
    <col min="8717" max="8717" width="20.42578125" style="1" customWidth="1"/>
    <col min="8718" max="8718" width="20.7109375" style="1" customWidth="1"/>
    <col min="8719" max="8721" width="0" style="1" hidden="1"/>
    <col min="8722" max="8928" width="11.42578125" style="1" customWidth="1"/>
    <col min="8929" max="8929" width="70.28515625" style="1" customWidth="1"/>
    <col min="8930" max="8930" width="26.28515625" style="1" customWidth="1"/>
    <col min="8931" max="8959" width="0" style="1" hidden="1"/>
    <col min="8960" max="8960" width="43.42578125" style="1" customWidth="1"/>
    <col min="8961" max="8961" width="20.42578125" style="1" customWidth="1"/>
    <col min="8962" max="8962" width="18.28515625" style="1" customWidth="1"/>
    <col min="8963" max="8963" width="20.28515625" style="1" customWidth="1"/>
    <col min="8964" max="8964" width="19.28515625" style="1" customWidth="1"/>
    <col min="8965" max="8965" width="20.42578125" style="1" customWidth="1"/>
    <col min="8966" max="8966" width="18.7109375" style="1" customWidth="1"/>
    <col min="8967" max="8967" width="20.5703125" style="1" customWidth="1"/>
    <col min="8968" max="8968" width="16.7109375" style="1" customWidth="1"/>
    <col min="8969" max="8969" width="20.28515625" style="1" customWidth="1"/>
    <col min="8970" max="8970" width="19.42578125" style="1" customWidth="1"/>
    <col min="8971" max="8971" width="20.42578125" style="1" customWidth="1"/>
    <col min="8972" max="8972" width="20" style="1" customWidth="1"/>
    <col min="8973" max="8973" width="20.42578125" style="1" customWidth="1"/>
    <col min="8974" max="8974" width="20.7109375" style="1" customWidth="1"/>
    <col min="8975" max="8977" width="0" style="1" hidden="1"/>
    <col min="8978" max="9184" width="11.42578125" style="1" customWidth="1"/>
    <col min="9185" max="9185" width="70.28515625" style="1" customWidth="1"/>
    <col min="9186" max="9186" width="26.28515625" style="1" customWidth="1"/>
    <col min="9187" max="9215" width="0" style="1" hidden="1"/>
    <col min="9216" max="9216" width="43.42578125" style="1" customWidth="1"/>
    <col min="9217" max="9217" width="20.42578125" style="1" customWidth="1"/>
    <col min="9218" max="9218" width="18.28515625" style="1" customWidth="1"/>
    <col min="9219" max="9219" width="20.28515625" style="1" customWidth="1"/>
    <col min="9220" max="9220" width="19.28515625" style="1" customWidth="1"/>
    <col min="9221" max="9221" width="20.42578125" style="1" customWidth="1"/>
    <col min="9222" max="9222" width="18.7109375" style="1" customWidth="1"/>
    <col min="9223" max="9223" width="20.5703125" style="1" customWidth="1"/>
    <col min="9224" max="9224" width="16.7109375" style="1" customWidth="1"/>
    <col min="9225" max="9225" width="20.28515625" style="1" customWidth="1"/>
    <col min="9226" max="9226" width="19.42578125" style="1" customWidth="1"/>
    <col min="9227" max="9227" width="20.42578125" style="1" customWidth="1"/>
    <col min="9228" max="9228" width="20" style="1" customWidth="1"/>
    <col min="9229" max="9229" width="20.42578125" style="1" customWidth="1"/>
    <col min="9230" max="9230" width="20.7109375" style="1" customWidth="1"/>
    <col min="9231" max="9233" width="0" style="1" hidden="1"/>
    <col min="9234" max="9440" width="11.42578125" style="1" customWidth="1"/>
    <col min="9441" max="9441" width="70.28515625" style="1" customWidth="1"/>
    <col min="9442" max="9442" width="26.28515625" style="1" customWidth="1"/>
    <col min="9443" max="9471" width="0" style="1" hidden="1"/>
    <col min="9472" max="9472" width="43.42578125" style="1" customWidth="1"/>
    <col min="9473" max="9473" width="20.42578125" style="1" customWidth="1"/>
    <col min="9474" max="9474" width="18.28515625" style="1" customWidth="1"/>
    <col min="9475" max="9475" width="20.28515625" style="1" customWidth="1"/>
    <col min="9476" max="9476" width="19.28515625" style="1" customWidth="1"/>
    <col min="9477" max="9477" width="20.42578125" style="1" customWidth="1"/>
    <col min="9478" max="9478" width="18.7109375" style="1" customWidth="1"/>
    <col min="9479" max="9479" width="20.5703125" style="1" customWidth="1"/>
    <col min="9480" max="9480" width="16.7109375" style="1" customWidth="1"/>
    <col min="9481" max="9481" width="20.28515625" style="1" customWidth="1"/>
    <col min="9482" max="9482" width="19.42578125" style="1" customWidth="1"/>
    <col min="9483" max="9483" width="20.42578125" style="1" customWidth="1"/>
    <col min="9484" max="9484" width="20" style="1" customWidth="1"/>
    <col min="9485" max="9485" width="20.42578125" style="1" customWidth="1"/>
    <col min="9486" max="9486" width="20.7109375" style="1" customWidth="1"/>
    <col min="9487" max="9489" width="0" style="1" hidden="1"/>
    <col min="9490" max="9696" width="11.42578125" style="1" customWidth="1"/>
    <col min="9697" max="9697" width="70.28515625" style="1" customWidth="1"/>
    <col min="9698" max="9698" width="26.28515625" style="1" customWidth="1"/>
    <col min="9699" max="9727" width="0" style="1" hidden="1"/>
    <col min="9728" max="9728" width="43.42578125" style="1" customWidth="1"/>
    <col min="9729" max="9729" width="20.42578125" style="1" customWidth="1"/>
    <col min="9730" max="9730" width="18.28515625" style="1" customWidth="1"/>
    <col min="9731" max="9731" width="20.28515625" style="1" customWidth="1"/>
    <col min="9732" max="9732" width="19.28515625" style="1" customWidth="1"/>
    <col min="9733" max="9733" width="20.42578125" style="1" customWidth="1"/>
    <col min="9734" max="9734" width="18.7109375" style="1" customWidth="1"/>
    <col min="9735" max="9735" width="20.5703125" style="1" customWidth="1"/>
    <col min="9736" max="9736" width="16.7109375" style="1" customWidth="1"/>
    <col min="9737" max="9737" width="20.28515625" style="1" customWidth="1"/>
    <col min="9738" max="9738" width="19.42578125" style="1" customWidth="1"/>
    <col min="9739" max="9739" width="20.42578125" style="1" customWidth="1"/>
    <col min="9740" max="9740" width="20" style="1" customWidth="1"/>
    <col min="9741" max="9741" width="20.42578125" style="1" customWidth="1"/>
    <col min="9742" max="9742" width="20.7109375" style="1" customWidth="1"/>
    <col min="9743" max="9745" width="0" style="1" hidden="1"/>
    <col min="9746" max="9952" width="11.42578125" style="1" customWidth="1"/>
    <col min="9953" max="9953" width="70.28515625" style="1" customWidth="1"/>
    <col min="9954" max="9954" width="26.28515625" style="1" customWidth="1"/>
    <col min="9955" max="9983" width="0" style="1" hidden="1"/>
    <col min="9984" max="9984" width="43.42578125" style="1" customWidth="1"/>
    <col min="9985" max="9985" width="20.42578125" style="1" customWidth="1"/>
    <col min="9986" max="9986" width="18.28515625" style="1" customWidth="1"/>
    <col min="9987" max="9987" width="20.28515625" style="1" customWidth="1"/>
    <col min="9988" max="9988" width="19.28515625" style="1" customWidth="1"/>
    <col min="9989" max="9989" width="20.42578125" style="1" customWidth="1"/>
    <col min="9990" max="9990" width="18.7109375" style="1" customWidth="1"/>
    <col min="9991" max="9991" width="20.5703125" style="1" customWidth="1"/>
    <col min="9992" max="9992" width="16.7109375" style="1" customWidth="1"/>
    <col min="9993" max="9993" width="20.28515625" style="1" customWidth="1"/>
    <col min="9994" max="9994" width="19.42578125" style="1" customWidth="1"/>
    <col min="9995" max="9995" width="20.42578125" style="1" customWidth="1"/>
    <col min="9996" max="9996" width="20" style="1" customWidth="1"/>
    <col min="9997" max="9997" width="20.42578125" style="1" customWidth="1"/>
    <col min="9998" max="9998" width="20.7109375" style="1" customWidth="1"/>
    <col min="9999" max="10001" width="0" style="1" hidden="1"/>
    <col min="10002" max="10208" width="11.42578125" style="1" customWidth="1"/>
    <col min="10209" max="10209" width="70.28515625" style="1" customWidth="1"/>
    <col min="10210" max="10210" width="26.28515625" style="1" customWidth="1"/>
    <col min="10211" max="10239" width="0" style="1" hidden="1"/>
    <col min="10240" max="10240" width="43.42578125" style="1" customWidth="1"/>
    <col min="10241" max="10241" width="20.42578125" style="1" customWidth="1"/>
    <col min="10242" max="10242" width="18.28515625" style="1" customWidth="1"/>
    <col min="10243" max="10243" width="20.28515625" style="1" customWidth="1"/>
    <col min="10244" max="10244" width="19.28515625" style="1" customWidth="1"/>
    <col min="10245" max="10245" width="20.42578125" style="1" customWidth="1"/>
    <col min="10246" max="10246" width="18.7109375" style="1" customWidth="1"/>
    <col min="10247" max="10247" width="20.5703125" style="1" customWidth="1"/>
    <col min="10248" max="10248" width="16.7109375" style="1" customWidth="1"/>
    <col min="10249" max="10249" width="20.28515625" style="1" customWidth="1"/>
    <col min="10250" max="10250" width="19.42578125" style="1" customWidth="1"/>
    <col min="10251" max="10251" width="20.42578125" style="1" customWidth="1"/>
    <col min="10252" max="10252" width="20" style="1" customWidth="1"/>
    <col min="10253" max="10253" width="20.42578125" style="1" customWidth="1"/>
    <col min="10254" max="10254" width="20.7109375" style="1" customWidth="1"/>
    <col min="10255" max="10257" width="0" style="1" hidden="1"/>
    <col min="10258" max="10464" width="11.42578125" style="1" customWidth="1"/>
    <col min="10465" max="10465" width="70.28515625" style="1" customWidth="1"/>
    <col min="10466" max="10466" width="26.28515625" style="1" customWidth="1"/>
    <col min="10467" max="10495" width="0" style="1" hidden="1"/>
    <col min="10496" max="10496" width="43.42578125" style="1" customWidth="1"/>
    <col min="10497" max="10497" width="20.42578125" style="1" customWidth="1"/>
    <col min="10498" max="10498" width="18.28515625" style="1" customWidth="1"/>
    <col min="10499" max="10499" width="20.28515625" style="1" customWidth="1"/>
    <col min="10500" max="10500" width="19.28515625" style="1" customWidth="1"/>
    <col min="10501" max="10501" width="20.42578125" style="1" customWidth="1"/>
    <col min="10502" max="10502" width="18.7109375" style="1" customWidth="1"/>
    <col min="10503" max="10503" width="20.5703125" style="1" customWidth="1"/>
    <col min="10504" max="10504" width="16.7109375" style="1" customWidth="1"/>
    <col min="10505" max="10505" width="20.28515625" style="1" customWidth="1"/>
    <col min="10506" max="10506" width="19.42578125" style="1" customWidth="1"/>
    <col min="10507" max="10507" width="20.42578125" style="1" customWidth="1"/>
    <col min="10508" max="10508" width="20" style="1" customWidth="1"/>
    <col min="10509" max="10509" width="20.42578125" style="1" customWidth="1"/>
    <col min="10510" max="10510" width="20.7109375" style="1" customWidth="1"/>
    <col min="10511" max="10513" width="0" style="1" hidden="1"/>
    <col min="10514" max="10720" width="11.42578125" style="1" customWidth="1"/>
    <col min="10721" max="10721" width="70.28515625" style="1" customWidth="1"/>
    <col min="10722" max="10722" width="26.28515625" style="1" customWidth="1"/>
    <col min="10723" max="10751" width="0" style="1" hidden="1"/>
    <col min="10752" max="10752" width="43.42578125" style="1" customWidth="1"/>
    <col min="10753" max="10753" width="20.42578125" style="1" customWidth="1"/>
    <col min="10754" max="10754" width="18.28515625" style="1" customWidth="1"/>
    <col min="10755" max="10755" width="20.28515625" style="1" customWidth="1"/>
    <col min="10756" max="10756" width="19.28515625" style="1" customWidth="1"/>
    <col min="10757" max="10757" width="20.42578125" style="1" customWidth="1"/>
    <col min="10758" max="10758" width="18.7109375" style="1" customWidth="1"/>
    <col min="10759" max="10759" width="20.5703125" style="1" customWidth="1"/>
    <col min="10760" max="10760" width="16.7109375" style="1" customWidth="1"/>
    <col min="10761" max="10761" width="20.28515625" style="1" customWidth="1"/>
    <col min="10762" max="10762" width="19.42578125" style="1" customWidth="1"/>
    <col min="10763" max="10763" width="20.42578125" style="1" customWidth="1"/>
    <col min="10764" max="10764" width="20" style="1" customWidth="1"/>
    <col min="10765" max="10765" width="20.42578125" style="1" customWidth="1"/>
    <col min="10766" max="10766" width="20.7109375" style="1" customWidth="1"/>
    <col min="10767" max="10769" width="0" style="1" hidden="1"/>
    <col min="10770" max="10976" width="11.42578125" style="1" customWidth="1"/>
    <col min="10977" max="10977" width="70.28515625" style="1" customWidth="1"/>
    <col min="10978" max="10978" width="26.28515625" style="1" customWidth="1"/>
    <col min="10979" max="11007" width="0" style="1" hidden="1"/>
    <col min="11008" max="11008" width="43.42578125" style="1" customWidth="1"/>
    <col min="11009" max="11009" width="20.42578125" style="1" customWidth="1"/>
    <col min="11010" max="11010" width="18.28515625" style="1" customWidth="1"/>
    <col min="11011" max="11011" width="20.28515625" style="1" customWidth="1"/>
    <col min="11012" max="11012" width="19.28515625" style="1" customWidth="1"/>
    <col min="11013" max="11013" width="20.42578125" style="1" customWidth="1"/>
    <col min="11014" max="11014" width="18.7109375" style="1" customWidth="1"/>
    <col min="11015" max="11015" width="20.5703125" style="1" customWidth="1"/>
    <col min="11016" max="11016" width="16.7109375" style="1" customWidth="1"/>
    <col min="11017" max="11017" width="20.28515625" style="1" customWidth="1"/>
    <col min="11018" max="11018" width="19.42578125" style="1" customWidth="1"/>
    <col min="11019" max="11019" width="20.42578125" style="1" customWidth="1"/>
    <col min="11020" max="11020" width="20" style="1" customWidth="1"/>
    <col min="11021" max="11021" width="20.42578125" style="1" customWidth="1"/>
    <col min="11022" max="11022" width="20.7109375" style="1" customWidth="1"/>
    <col min="11023" max="11025" width="0" style="1" hidden="1"/>
    <col min="11026" max="11232" width="11.42578125" style="1" customWidth="1"/>
    <col min="11233" max="11233" width="70.28515625" style="1" customWidth="1"/>
    <col min="11234" max="11234" width="26.28515625" style="1" customWidth="1"/>
    <col min="11235" max="11263" width="0" style="1" hidden="1"/>
    <col min="11264" max="11264" width="43.42578125" style="1" customWidth="1"/>
    <col min="11265" max="11265" width="20.42578125" style="1" customWidth="1"/>
    <col min="11266" max="11266" width="18.28515625" style="1" customWidth="1"/>
    <col min="11267" max="11267" width="20.28515625" style="1" customWidth="1"/>
    <col min="11268" max="11268" width="19.28515625" style="1" customWidth="1"/>
    <col min="11269" max="11269" width="20.42578125" style="1" customWidth="1"/>
    <col min="11270" max="11270" width="18.7109375" style="1" customWidth="1"/>
    <col min="11271" max="11271" width="20.5703125" style="1" customWidth="1"/>
    <col min="11272" max="11272" width="16.7109375" style="1" customWidth="1"/>
    <col min="11273" max="11273" width="20.28515625" style="1" customWidth="1"/>
    <col min="11274" max="11274" width="19.42578125" style="1" customWidth="1"/>
    <col min="11275" max="11275" width="20.42578125" style="1" customWidth="1"/>
    <col min="11276" max="11276" width="20" style="1" customWidth="1"/>
    <col min="11277" max="11277" width="20.42578125" style="1" customWidth="1"/>
    <col min="11278" max="11278" width="20.7109375" style="1" customWidth="1"/>
    <col min="11279" max="11281" width="0" style="1" hidden="1"/>
    <col min="11282" max="11488" width="11.42578125" style="1" customWidth="1"/>
    <col min="11489" max="11489" width="70.28515625" style="1" customWidth="1"/>
    <col min="11490" max="11490" width="26.28515625" style="1" customWidth="1"/>
    <col min="11491" max="11519" width="0" style="1" hidden="1"/>
    <col min="11520" max="11520" width="43.42578125" style="1" customWidth="1"/>
    <col min="11521" max="11521" width="20.42578125" style="1" customWidth="1"/>
    <col min="11522" max="11522" width="18.28515625" style="1" customWidth="1"/>
    <col min="11523" max="11523" width="20.28515625" style="1" customWidth="1"/>
    <col min="11524" max="11524" width="19.28515625" style="1" customWidth="1"/>
    <col min="11525" max="11525" width="20.42578125" style="1" customWidth="1"/>
    <col min="11526" max="11526" width="18.7109375" style="1" customWidth="1"/>
    <col min="11527" max="11527" width="20.5703125" style="1" customWidth="1"/>
    <col min="11528" max="11528" width="16.7109375" style="1" customWidth="1"/>
    <col min="11529" max="11529" width="20.28515625" style="1" customWidth="1"/>
    <col min="11530" max="11530" width="19.42578125" style="1" customWidth="1"/>
    <col min="11531" max="11531" width="20.42578125" style="1" customWidth="1"/>
    <col min="11532" max="11532" width="20" style="1" customWidth="1"/>
    <col min="11533" max="11533" width="20.42578125" style="1" customWidth="1"/>
    <col min="11534" max="11534" width="20.7109375" style="1" customWidth="1"/>
    <col min="11535" max="11537" width="0" style="1" hidden="1"/>
    <col min="11538" max="11744" width="11.42578125" style="1" customWidth="1"/>
    <col min="11745" max="11745" width="70.28515625" style="1" customWidth="1"/>
    <col min="11746" max="11746" width="26.28515625" style="1" customWidth="1"/>
    <col min="11747" max="11775" width="0" style="1" hidden="1"/>
    <col min="11776" max="11776" width="43.42578125" style="1" customWidth="1"/>
    <col min="11777" max="11777" width="20.42578125" style="1" customWidth="1"/>
    <col min="11778" max="11778" width="18.28515625" style="1" customWidth="1"/>
    <col min="11779" max="11779" width="20.28515625" style="1" customWidth="1"/>
    <col min="11780" max="11780" width="19.28515625" style="1" customWidth="1"/>
    <col min="11781" max="11781" width="20.42578125" style="1" customWidth="1"/>
    <col min="11782" max="11782" width="18.7109375" style="1" customWidth="1"/>
    <col min="11783" max="11783" width="20.5703125" style="1" customWidth="1"/>
    <col min="11784" max="11784" width="16.7109375" style="1" customWidth="1"/>
    <col min="11785" max="11785" width="20.28515625" style="1" customWidth="1"/>
    <col min="11786" max="11786" width="19.42578125" style="1" customWidth="1"/>
    <col min="11787" max="11787" width="20.42578125" style="1" customWidth="1"/>
    <col min="11788" max="11788" width="20" style="1" customWidth="1"/>
    <col min="11789" max="11789" width="20.42578125" style="1" customWidth="1"/>
    <col min="11790" max="11790" width="20.7109375" style="1" customWidth="1"/>
    <col min="11791" max="11793" width="0" style="1" hidden="1"/>
    <col min="11794" max="12000" width="11.42578125" style="1" customWidth="1"/>
    <col min="12001" max="12001" width="70.28515625" style="1" customWidth="1"/>
    <col min="12002" max="12002" width="26.28515625" style="1" customWidth="1"/>
    <col min="12003" max="12031" width="0" style="1" hidden="1"/>
    <col min="12032" max="12032" width="43.42578125" style="1" customWidth="1"/>
    <col min="12033" max="12033" width="20.42578125" style="1" customWidth="1"/>
    <col min="12034" max="12034" width="18.28515625" style="1" customWidth="1"/>
    <col min="12035" max="12035" width="20.28515625" style="1" customWidth="1"/>
    <col min="12036" max="12036" width="19.28515625" style="1" customWidth="1"/>
    <col min="12037" max="12037" width="20.42578125" style="1" customWidth="1"/>
    <col min="12038" max="12038" width="18.7109375" style="1" customWidth="1"/>
    <col min="12039" max="12039" width="20.5703125" style="1" customWidth="1"/>
    <col min="12040" max="12040" width="16.7109375" style="1" customWidth="1"/>
    <col min="12041" max="12041" width="20.28515625" style="1" customWidth="1"/>
    <col min="12042" max="12042" width="19.42578125" style="1" customWidth="1"/>
    <col min="12043" max="12043" width="20.42578125" style="1" customWidth="1"/>
    <col min="12044" max="12044" width="20" style="1" customWidth="1"/>
    <col min="12045" max="12045" width="20.42578125" style="1" customWidth="1"/>
    <col min="12046" max="12046" width="20.7109375" style="1" customWidth="1"/>
    <col min="12047" max="12049" width="0" style="1" hidden="1"/>
    <col min="12050" max="12256" width="11.42578125" style="1" customWidth="1"/>
    <col min="12257" max="12257" width="70.28515625" style="1" customWidth="1"/>
    <col min="12258" max="12258" width="26.28515625" style="1" customWidth="1"/>
    <col min="12259" max="12287" width="0" style="1" hidden="1"/>
    <col min="12288" max="12288" width="43.42578125" style="1" customWidth="1"/>
    <col min="12289" max="12289" width="20.42578125" style="1" customWidth="1"/>
    <col min="12290" max="12290" width="18.28515625" style="1" customWidth="1"/>
    <col min="12291" max="12291" width="20.28515625" style="1" customWidth="1"/>
    <col min="12292" max="12292" width="19.28515625" style="1" customWidth="1"/>
    <col min="12293" max="12293" width="20.42578125" style="1" customWidth="1"/>
    <col min="12294" max="12294" width="18.7109375" style="1" customWidth="1"/>
    <col min="12295" max="12295" width="20.5703125" style="1" customWidth="1"/>
    <col min="12296" max="12296" width="16.7109375" style="1" customWidth="1"/>
    <col min="12297" max="12297" width="20.28515625" style="1" customWidth="1"/>
    <col min="12298" max="12298" width="19.42578125" style="1" customWidth="1"/>
    <col min="12299" max="12299" width="20.42578125" style="1" customWidth="1"/>
    <col min="12300" max="12300" width="20" style="1" customWidth="1"/>
    <col min="12301" max="12301" width="20.42578125" style="1" customWidth="1"/>
    <col min="12302" max="12302" width="20.7109375" style="1" customWidth="1"/>
    <col min="12303" max="12305" width="0" style="1" hidden="1"/>
    <col min="12306" max="12512" width="11.42578125" style="1" customWidth="1"/>
    <col min="12513" max="12513" width="70.28515625" style="1" customWidth="1"/>
    <col min="12514" max="12514" width="26.28515625" style="1" customWidth="1"/>
    <col min="12515" max="12543" width="0" style="1" hidden="1"/>
    <col min="12544" max="12544" width="43.42578125" style="1" customWidth="1"/>
    <col min="12545" max="12545" width="20.42578125" style="1" customWidth="1"/>
    <col min="12546" max="12546" width="18.28515625" style="1" customWidth="1"/>
    <col min="12547" max="12547" width="20.28515625" style="1" customWidth="1"/>
    <col min="12548" max="12548" width="19.28515625" style="1" customWidth="1"/>
    <col min="12549" max="12549" width="20.42578125" style="1" customWidth="1"/>
    <col min="12550" max="12550" width="18.7109375" style="1" customWidth="1"/>
    <col min="12551" max="12551" width="20.5703125" style="1" customWidth="1"/>
    <col min="12552" max="12552" width="16.7109375" style="1" customWidth="1"/>
    <col min="12553" max="12553" width="20.28515625" style="1" customWidth="1"/>
    <col min="12554" max="12554" width="19.42578125" style="1" customWidth="1"/>
    <col min="12555" max="12555" width="20.42578125" style="1" customWidth="1"/>
    <col min="12556" max="12556" width="20" style="1" customWidth="1"/>
    <col min="12557" max="12557" width="20.42578125" style="1" customWidth="1"/>
    <col min="12558" max="12558" width="20.7109375" style="1" customWidth="1"/>
    <col min="12559" max="12561" width="0" style="1" hidden="1"/>
    <col min="12562" max="12768" width="11.42578125" style="1" customWidth="1"/>
    <col min="12769" max="12769" width="70.28515625" style="1" customWidth="1"/>
    <col min="12770" max="12770" width="26.28515625" style="1" customWidth="1"/>
    <col min="12771" max="12799" width="0" style="1" hidden="1"/>
    <col min="12800" max="12800" width="43.42578125" style="1" customWidth="1"/>
    <col min="12801" max="12801" width="20.42578125" style="1" customWidth="1"/>
    <col min="12802" max="12802" width="18.28515625" style="1" customWidth="1"/>
    <col min="12803" max="12803" width="20.28515625" style="1" customWidth="1"/>
    <col min="12804" max="12804" width="19.28515625" style="1" customWidth="1"/>
    <col min="12805" max="12805" width="20.42578125" style="1" customWidth="1"/>
    <col min="12806" max="12806" width="18.7109375" style="1" customWidth="1"/>
    <col min="12807" max="12807" width="20.5703125" style="1" customWidth="1"/>
    <col min="12808" max="12808" width="16.7109375" style="1" customWidth="1"/>
    <col min="12809" max="12809" width="20.28515625" style="1" customWidth="1"/>
    <col min="12810" max="12810" width="19.42578125" style="1" customWidth="1"/>
    <col min="12811" max="12811" width="20.42578125" style="1" customWidth="1"/>
    <col min="12812" max="12812" width="20" style="1" customWidth="1"/>
    <col min="12813" max="12813" width="20.42578125" style="1" customWidth="1"/>
    <col min="12814" max="12814" width="20.7109375" style="1" customWidth="1"/>
    <col min="12815" max="12817" width="0" style="1" hidden="1"/>
    <col min="12818" max="13024" width="11.42578125" style="1" customWidth="1"/>
    <col min="13025" max="13025" width="70.28515625" style="1" customWidth="1"/>
    <col min="13026" max="13026" width="26.28515625" style="1" customWidth="1"/>
    <col min="13027" max="13055" width="0" style="1" hidden="1"/>
    <col min="13056" max="13056" width="43.42578125" style="1" customWidth="1"/>
    <col min="13057" max="13057" width="20.42578125" style="1" customWidth="1"/>
    <col min="13058" max="13058" width="18.28515625" style="1" customWidth="1"/>
    <col min="13059" max="13059" width="20.28515625" style="1" customWidth="1"/>
    <col min="13060" max="13060" width="19.28515625" style="1" customWidth="1"/>
    <col min="13061" max="13061" width="20.42578125" style="1" customWidth="1"/>
    <col min="13062" max="13062" width="18.7109375" style="1" customWidth="1"/>
    <col min="13063" max="13063" width="20.5703125" style="1" customWidth="1"/>
    <col min="13064" max="13064" width="16.7109375" style="1" customWidth="1"/>
    <col min="13065" max="13065" width="20.28515625" style="1" customWidth="1"/>
    <col min="13066" max="13066" width="19.42578125" style="1" customWidth="1"/>
    <col min="13067" max="13067" width="20.42578125" style="1" customWidth="1"/>
    <col min="13068" max="13068" width="20" style="1" customWidth="1"/>
    <col min="13069" max="13069" width="20.42578125" style="1" customWidth="1"/>
    <col min="13070" max="13070" width="20.7109375" style="1" customWidth="1"/>
    <col min="13071" max="13073" width="0" style="1" hidden="1"/>
    <col min="13074" max="13280" width="11.42578125" style="1" customWidth="1"/>
    <col min="13281" max="13281" width="70.28515625" style="1" customWidth="1"/>
    <col min="13282" max="13282" width="26.28515625" style="1" customWidth="1"/>
    <col min="13283" max="13311" width="0" style="1" hidden="1"/>
    <col min="13312" max="13312" width="43.42578125" style="1" customWidth="1"/>
    <col min="13313" max="13313" width="20.42578125" style="1" customWidth="1"/>
    <col min="13314" max="13314" width="18.28515625" style="1" customWidth="1"/>
    <col min="13315" max="13315" width="20.28515625" style="1" customWidth="1"/>
    <col min="13316" max="13316" width="19.28515625" style="1" customWidth="1"/>
    <col min="13317" max="13317" width="20.42578125" style="1" customWidth="1"/>
    <col min="13318" max="13318" width="18.7109375" style="1" customWidth="1"/>
    <col min="13319" max="13319" width="20.5703125" style="1" customWidth="1"/>
    <col min="13320" max="13320" width="16.7109375" style="1" customWidth="1"/>
    <col min="13321" max="13321" width="20.28515625" style="1" customWidth="1"/>
    <col min="13322" max="13322" width="19.42578125" style="1" customWidth="1"/>
    <col min="13323" max="13323" width="20.42578125" style="1" customWidth="1"/>
    <col min="13324" max="13324" width="20" style="1" customWidth="1"/>
    <col min="13325" max="13325" width="20.42578125" style="1" customWidth="1"/>
    <col min="13326" max="13326" width="20.7109375" style="1" customWidth="1"/>
    <col min="13327" max="13329" width="0" style="1" hidden="1"/>
    <col min="13330" max="13536" width="11.42578125" style="1" customWidth="1"/>
    <col min="13537" max="13537" width="70.28515625" style="1" customWidth="1"/>
    <col min="13538" max="13538" width="26.28515625" style="1" customWidth="1"/>
    <col min="13539" max="13567" width="0" style="1" hidden="1"/>
    <col min="13568" max="13568" width="43.42578125" style="1" customWidth="1"/>
    <col min="13569" max="13569" width="20.42578125" style="1" customWidth="1"/>
    <col min="13570" max="13570" width="18.28515625" style="1" customWidth="1"/>
    <col min="13571" max="13571" width="20.28515625" style="1" customWidth="1"/>
    <col min="13572" max="13572" width="19.28515625" style="1" customWidth="1"/>
    <col min="13573" max="13573" width="20.42578125" style="1" customWidth="1"/>
    <col min="13574" max="13574" width="18.7109375" style="1" customWidth="1"/>
    <col min="13575" max="13575" width="20.5703125" style="1" customWidth="1"/>
    <col min="13576" max="13576" width="16.7109375" style="1" customWidth="1"/>
    <col min="13577" max="13577" width="20.28515625" style="1" customWidth="1"/>
    <col min="13578" max="13578" width="19.42578125" style="1" customWidth="1"/>
    <col min="13579" max="13579" width="20.42578125" style="1" customWidth="1"/>
    <col min="13580" max="13580" width="20" style="1" customWidth="1"/>
    <col min="13581" max="13581" width="20.42578125" style="1" customWidth="1"/>
    <col min="13582" max="13582" width="20.7109375" style="1" customWidth="1"/>
    <col min="13583" max="13585" width="0" style="1" hidden="1"/>
    <col min="13586" max="13792" width="11.42578125" style="1" customWidth="1"/>
    <col min="13793" max="13793" width="70.28515625" style="1" customWidth="1"/>
    <col min="13794" max="13794" width="26.28515625" style="1" customWidth="1"/>
    <col min="13795" max="13823" width="0" style="1" hidden="1"/>
    <col min="13824" max="13824" width="43.42578125" style="1" customWidth="1"/>
    <col min="13825" max="13825" width="20.42578125" style="1" customWidth="1"/>
    <col min="13826" max="13826" width="18.28515625" style="1" customWidth="1"/>
    <col min="13827" max="13827" width="20.28515625" style="1" customWidth="1"/>
    <col min="13828" max="13828" width="19.28515625" style="1" customWidth="1"/>
    <col min="13829" max="13829" width="20.42578125" style="1" customWidth="1"/>
    <col min="13830" max="13830" width="18.7109375" style="1" customWidth="1"/>
    <col min="13831" max="13831" width="20.5703125" style="1" customWidth="1"/>
    <col min="13832" max="13832" width="16.7109375" style="1" customWidth="1"/>
    <col min="13833" max="13833" width="20.28515625" style="1" customWidth="1"/>
    <col min="13834" max="13834" width="19.42578125" style="1" customWidth="1"/>
    <col min="13835" max="13835" width="20.42578125" style="1" customWidth="1"/>
    <col min="13836" max="13836" width="20" style="1" customWidth="1"/>
    <col min="13837" max="13837" width="20.42578125" style="1" customWidth="1"/>
    <col min="13838" max="13838" width="20.7109375" style="1" customWidth="1"/>
    <col min="13839" max="13841" width="0" style="1" hidden="1"/>
    <col min="13842" max="14048" width="11.42578125" style="1" customWidth="1"/>
    <col min="14049" max="14049" width="70.28515625" style="1" customWidth="1"/>
    <col min="14050" max="14050" width="26.28515625" style="1" customWidth="1"/>
    <col min="14051" max="14079" width="0" style="1" hidden="1"/>
    <col min="14080" max="14080" width="43.42578125" style="1" customWidth="1"/>
    <col min="14081" max="14081" width="20.42578125" style="1" customWidth="1"/>
    <col min="14082" max="14082" width="18.28515625" style="1" customWidth="1"/>
    <col min="14083" max="14083" width="20.28515625" style="1" customWidth="1"/>
    <col min="14084" max="14084" width="19.28515625" style="1" customWidth="1"/>
    <col min="14085" max="14085" width="20.42578125" style="1" customWidth="1"/>
    <col min="14086" max="14086" width="18.7109375" style="1" customWidth="1"/>
    <col min="14087" max="14087" width="20.5703125" style="1" customWidth="1"/>
    <col min="14088" max="14088" width="16.7109375" style="1" customWidth="1"/>
    <col min="14089" max="14089" width="20.28515625" style="1" customWidth="1"/>
    <col min="14090" max="14090" width="19.42578125" style="1" customWidth="1"/>
    <col min="14091" max="14091" width="20.42578125" style="1" customWidth="1"/>
    <col min="14092" max="14092" width="20" style="1" customWidth="1"/>
    <col min="14093" max="14093" width="20.42578125" style="1" customWidth="1"/>
    <col min="14094" max="14094" width="20.7109375" style="1" customWidth="1"/>
    <col min="14095" max="14097" width="0" style="1" hidden="1"/>
    <col min="14098" max="14304" width="11.42578125" style="1" customWidth="1"/>
    <col min="14305" max="14305" width="70.28515625" style="1" customWidth="1"/>
    <col min="14306" max="14306" width="26.28515625" style="1" customWidth="1"/>
    <col min="14307" max="14335" width="0" style="1" hidden="1"/>
    <col min="14336" max="14336" width="43.42578125" style="1" customWidth="1"/>
    <col min="14337" max="14337" width="20.42578125" style="1" customWidth="1"/>
    <col min="14338" max="14338" width="18.28515625" style="1" customWidth="1"/>
    <col min="14339" max="14339" width="20.28515625" style="1" customWidth="1"/>
    <col min="14340" max="14340" width="19.28515625" style="1" customWidth="1"/>
    <col min="14341" max="14341" width="20.42578125" style="1" customWidth="1"/>
    <col min="14342" max="14342" width="18.7109375" style="1" customWidth="1"/>
    <col min="14343" max="14343" width="20.5703125" style="1" customWidth="1"/>
    <col min="14344" max="14344" width="16.7109375" style="1" customWidth="1"/>
    <col min="14345" max="14345" width="20.28515625" style="1" customWidth="1"/>
    <col min="14346" max="14346" width="19.42578125" style="1" customWidth="1"/>
    <col min="14347" max="14347" width="20.42578125" style="1" customWidth="1"/>
    <col min="14348" max="14348" width="20" style="1" customWidth="1"/>
    <col min="14349" max="14349" width="20.42578125" style="1" customWidth="1"/>
    <col min="14350" max="14350" width="20.7109375" style="1" customWidth="1"/>
    <col min="14351" max="14353" width="0" style="1" hidden="1"/>
    <col min="14354" max="14560" width="11.42578125" style="1" customWidth="1"/>
    <col min="14561" max="14561" width="70.28515625" style="1" customWidth="1"/>
    <col min="14562" max="14562" width="26.28515625" style="1" customWidth="1"/>
    <col min="14563" max="14591" width="0" style="1" hidden="1"/>
    <col min="14592" max="14592" width="43.42578125" style="1" customWidth="1"/>
    <col min="14593" max="14593" width="20.42578125" style="1" customWidth="1"/>
    <col min="14594" max="14594" width="18.28515625" style="1" customWidth="1"/>
    <col min="14595" max="14595" width="20.28515625" style="1" customWidth="1"/>
    <col min="14596" max="14596" width="19.28515625" style="1" customWidth="1"/>
    <col min="14597" max="14597" width="20.42578125" style="1" customWidth="1"/>
    <col min="14598" max="14598" width="18.7109375" style="1" customWidth="1"/>
    <col min="14599" max="14599" width="20.5703125" style="1" customWidth="1"/>
    <col min="14600" max="14600" width="16.7109375" style="1" customWidth="1"/>
    <col min="14601" max="14601" width="20.28515625" style="1" customWidth="1"/>
    <col min="14602" max="14602" width="19.42578125" style="1" customWidth="1"/>
    <col min="14603" max="14603" width="20.42578125" style="1" customWidth="1"/>
    <col min="14604" max="14604" width="20" style="1" customWidth="1"/>
    <col min="14605" max="14605" width="20.42578125" style="1" customWidth="1"/>
    <col min="14606" max="14606" width="20.7109375" style="1" customWidth="1"/>
    <col min="14607" max="14609" width="0" style="1" hidden="1"/>
    <col min="14610" max="14816" width="11.42578125" style="1" customWidth="1"/>
    <col min="14817" max="14817" width="70.28515625" style="1" customWidth="1"/>
    <col min="14818" max="14818" width="26.28515625" style="1" customWidth="1"/>
    <col min="14819" max="14847" width="0" style="1" hidden="1"/>
    <col min="14848" max="14848" width="43.42578125" style="1" customWidth="1"/>
    <col min="14849" max="14849" width="20.42578125" style="1" customWidth="1"/>
    <col min="14850" max="14850" width="18.28515625" style="1" customWidth="1"/>
    <col min="14851" max="14851" width="20.28515625" style="1" customWidth="1"/>
    <col min="14852" max="14852" width="19.28515625" style="1" customWidth="1"/>
    <col min="14853" max="14853" width="20.42578125" style="1" customWidth="1"/>
    <col min="14854" max="14854" width="18.7109375" style="1" customWidth="1"/>
    <col min="14855" max="14855" width="20.5703125" style="1" customWidth="1"/>
    <col min="14856" max="14856" width="16.7109375" style="1" customWidth="1"/>
    <col min="14857" max="14857" width="20.28515625" style="1" customWidth="1"/>
    <col min="14858" max="14858" width="19.42578125" style="1" customWidth="1"/>
    <col min="14859" max="14859" width="20.42578125" style="1" customWidth="1"/>
    <col min="14860" max="14860" width="20" style="1" customWidth="1"/>
    <col min="14861" max="14861" width="20.42578125" style="1" customWidth="1"/>
    <col min="14862" max="14862" width="20.7109375" style="1" customWidth="1"/>
    <col min="14863" max="14865" width="0" style="1" hidden="1"/>
    <col min="14866" max="15072" width="11.42578125" style="1" customWidth="1"/>
    <col min="15073" max="15073" width="70.28515625" style="1" customWidth="1"/>
    <col min="15074" max="15074" width="26.28515625" style="1" customWidth="1"/>
    <col min="15075" max="15103" width="0" style="1" hidden="1"/>
    <col min="15104" max="15104" width="43.42578125" style="1" customWidth="1"/>
    <col min="15105" max="15105" width="20.42578125" style="1" customWidth="1"/>
    <col min="15106" max="15106" width="18.28515625" style="1" customWidth="1"/>
    <col min="15107" max="15107" width="20.28515625" style="1" customWidth="1"/>
    <col min="15108" max="15108" width="19.28515625" style="1" customWidth="1"/>
    <col min="15109" max="15109" width="20.42578125" style="1" customWidth="1"/>
    <col min="15110" max="15110" width="18.7109375" style="1" customWidth="1"/>
    <col min="15111" max="15111" width="20.5703125" style="1" customWidth="1"/>
    <col min="15112" max="15112" width="16.7109375" style="1" customWidth="1"/>
    <col min="15113" max="15113" width="20.28515625" style="1" customWidth="1"/>
    <col min="15114" max="15114" width="19.42578125" style="1" customWidth="1"/>
    <col min="15115" max="15115" width="20.42578125" style="1" customWidth="1"/>
    <col min="15116" max="15116" width="20" style="1" customWidth="1"/>
    <col min="15117" max="15117" width="20.42578125" style="1" customWidth="1"/>
    <col min="15118" max="15118" width="20.7109375" style="1" customWidth="1"/>
    <col min="15119" max="15121" width="0" style="1" hidden="1"/>
    <col min="15122" max="15328" width="11.42578125" style="1" customWidth="1"/>
    <col min="15329" max="15329" width="70.28515625" style="1" customWidth="1"/>
    <col min="15330" max="15330" width="26.28515625" style="1" customWidth="1"/>
    <col min="15331" max="15359" width="0" style="1" hidden="1"/>
    <col min="15360" max="15360" width="43.42578125" style="1" customWidth="1"/>
    <col min="15361" max="15361" width="20.42578125" style="1" customWidth="1"/>
    <col min="15362" max="15362" width="18.28515625" style="1" customWidth="1"/>
    <col min="15363" max="15363" width="20.28515625" style="1" customWidth="1"/>
    <col min="15364" max="15364" width="19.28515625" style="1" customWidth="1"/>
    <col min="15365" max="15365" width="20.42578125" style="1" customWidth="1"/>
    <col min="15366" max="15366" width="18.7109375" style="1" customWidth="1"/>
    <col min="15367" max="15367" width="20.5703125" style="1" customWidth="1"/>
    <col min="15368" max="15368" width="16.7109375" style="1" customWidth="1"/>
    <col min="15369" max="15369" width="20.28515625" style="1" customWidth="1"/>
    <col min="15370" max="15370" width="19.42578125" style="1" customWidth="1"/>
    <col min="15371" max="15371" width="20.42578125" style="1" customWidth="1"/>
    <col min="15372" max="15372" width="20" style="1" customWidth="1"/>
    <col min="15373" max="15373" width="20.42578125" style="1" customWidth="1"/>
    <col min="15374" max="15374" width="20.7109375" style="1" customWidth="1"/>
    <col min="15375" max="15377" width="0" style="1" hidden="1"/>
    <col min="15378" max="15584" width="11.42578125" style="1" customWidth="1"/>
    <col min="15585" max="15585" width="70.28515625" style="1" customWidth="1"/>
    <col min="15586" max="15586" width="26.28515625" style="1" customWidth="1"/>
    <col min="15587" max="15615" width="0" style="1" hidden="1"/>
    <col min="15616" max="15616" width="43.42578125" style="1" customWidth="1"/>
    <col min="15617" max="15617" width="20.42578125" style="1" customWidth="1"/>
    <col min="15618" max="15618" width="18.28515625" style="1" customWidth="1"/>
    <col min="15619" max="15619" width="20.28515625" style="1" customWidth="1"/>
    <col min="15620" max="15620" width="19.28515625" style="1" customWidth="1"/>
    <col min="15621" max="15621" width="20.42578125" style="1" customWidth="1"/>
    <col min="15622" max="15622" width="18.7109375" style="1" customWidth="1"/>
    <col min="15623" max="15623" width="20.5703125" style="1" customWidth="1"/>
    <col min="15624" max="15624" width="16.7109375" style="1" customWidth="1"/>
    <col min="15625" max="15625" width="20.28515625" style="1" customWidth="1"/>
    <col min="15626" max="15626" width="19.42578125" style="1" customWidth="1"/>
    <col min="15627" max="15627" width="20.42578125" style="1" customWidth="1"/>
    <col min="15628" max="15628" width="20" style="1" customWidth="1"/>
    <col min="15629" max="15629" width="20.42578125" style="1" customWidth="1"/>
    <col min="15630" max="15630" width="20.7109375" style="1" customWidth="1"/>
    <col min="15631" max="15633" width="0" style="1" hidden="1"/>
    <col min="15634" max="15840" width="11.42578125" style="1" customWidth="1"/>
    <col min="15841" max="15841" width="70.28515625" style="1" customWidth="1"/>
    <col min="15842" max="15842" width="26.28515625" style="1" customWidth="1"/>
    <col min="15843" max="15871" width="0" style="1" hidden="1"/>
    <col min="15872" max="15872" width="43.42578125" style="1" customWidth="1"/>
    <col min="15873" max="15873" width="20.42578125" style="1" customWidth="1"/>
    <col min="15874" max="15874" width="18.28515625" style="1" customWidth="1"/>
    <col min="15875" max="15875" width="20.28515625" style="1" customWidth="1"/>
    <col min="15876" max="15876" width="19.28515625" style="1" customWidth="1"/>
    <col min="15877" max="15877" width="20.42578125" style="1" customWidth="1"/>
    <col min="15878" max="15878" width="18.7109375" style="1" customWidth="1"/>
    <col min="15879" max="15879" width="20.5703125" style="1" customWidth="1"/>
    <col min="15880" max="15880" width="16.7109375" style="1" customWidth="1"/>
    <col min="15881" max="15881" width="20.28515625" style="1" customWidth="1"/>
    <col min="15882" max="15882" width="19.42578125" style="1" customWidth="1"/>
    <col min="15883" max="15883" width="20.42578125" style="1" customWidth="1"/>
    <col min="15884" max="15884" width="20" style="1" customWidth="1"/>
    <col min="15885" max="15885" width="20.42578125" style="1" customWidth="1"/>
    <col min="15886" max="15886" width="20.7109375" style="1" customWidth="1"/>
    <col min="15887" max="15889" width="0" style="1" hidden="1"/>
    <col min="15890" max="16096" width="11.42578125" style="1" customWidth="1"/>
    <col min="16097" max="16097" width="70.28515625" style="1" customWidth="1"/>
    <col min="16098" max="16098" width="26.28515625" style="1" customWidth="1"/>
    <col min="16099" max="16127" width="0" style="1" hidden="1"/>
    <col min="16128" max="16128" width="43.42578125" style="1" customWidth="1"/>
    <col min="16129" max="16129" width="20.42578125" style="1" customWidth="1"/>
    <col min="16130" max="16130" width="18.28515625" style="1" customWidth="1"/>
    <col min="16131" max="16131" width="20.28515625" style="1" customWidth="1"/>
    <col min="16132" max="16132" width="19.28515625" style="1" customWidth="1"/>
    <col min="16133" max="16133" width="20.42578125" style="1" customWidth="1"/>
    <col min="16134" max="16134" width="18.7109375" style="1" customWidth="1"/>
    <col min="16135" max="16135" width="20.5703125" style="1" customWidth="1"/>
    <col min="16136" max="16136" width="16.7109375" style="1" customWidth="1"/>
    <col min="16137" max="16137" width="20.28515625" style="1" customWidth="1"/>
    <col min="16138" max="16138" width="19.42578125" style="1" customWidth="1"/>
    <col min="16139" max="16139" width="20.42578125" style="1" customWidth="1"/>
    <col min="16140" max="16140" width="20" style="1" customWidth="1"/>
    <col min="16141" max="16141" width="20.42578125" style="1" customWidth="1"/>
    <col min="16142" max="16142" width="20.7109375" style="1" customWidth="1"/>
    <col min="16143" max="16145" width="0" style="1" hidden="1"/>
    <col min="16146" max="16352" width="11.42578125" style="1" customWidth="1"/>
    <col min="16353" max="16353" width="70.28515625" style="1" customWidth="1"/>
    <col min="16354" max="16354" width="26.28515625" style="1" customWidth="1"/>
    <col min="16355" max="16384" width="0" style="1" hidden="1"/>
  </cols>
  <sheetData>
    <row r="1" spans="1:15">
      <c r="B1" s="146"/>
      <c r="C1" s="149" t="s">
        <v>0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>
      <c r="B2" s="147"/>
      <c r="C2" s="149" t="s">
        <v>1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>
      <c r="B3" s="147"/>
      <c r="C3" s="149" t="s">
        <v>77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>
      <c r="B4" s="148"/>
      <c r="C4" s="152" t="s">
        <v>3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 ht="34.9">
      <c r="A5" s="60"/>
      <c r="B5" s="155" t="s">
        <v>4</v>
      </c>
      <c r="C5" s="45" t="s">
        <v>5</v>
      </c>
      <c r="D5" s="45" t="s">
        <v>78</v>
      </c>
      <c r="E5" s="155" t="s">
        <v>79</v>
      </c>
      <c r="F5" s="46" t="s">
        <v>80</v>
      </c>
      <c r="G5" s="154" t="s">
        <v>79</v>
      </c>
      <c r="H5" s="46" t="s">
        <v>81</v>
      </c>
      <c r="I5" s="154" t="s">
        <v>79</v>
      </c>
      <c r="J5" s="46" t="s">
        <v>80</v>
      </c>
      <c r="K5" s="154" t="s">
        <v>79</v>
      </c>
      <c r="L5" s="46" t="s">
        <v>80</v>
      </c>
      <c r="M5" s="154" t="s">
        <v>79</v>
      </c>
      <c r="N5" s="46" t="s">
        <v>81</v>
      </c>
      <c r="O5" s="154" t="s">
        <v>79</v>
      </c>
    </row>
    <row r="6" spans="1:15" ht="34.5" customHeight="1">
      <c r="A6" s="60"/>
      <c r="B6" s="155"/>
      <c r="C6" s="47" t="s">
        <v>82</v>
      </c>
      <c r="D6" s="47" t="s">
        <v>83</v>
      </c>
      <c r="E6" s="155"/>
      <c r="F6" s="46" t="s">
        <v>84</v>
      </c>
      <c r="G6" s="154"/>
      <c r="H6" s="46" t="s">
        <v>85</v>
      </c>
      <c r="I6" s="154"/>
      <c r="J6" s="46" t="s">
        <v>86</v>
      </c>
      <c r="K6" s="154"/>
      <c r="L6" s="46" t="s">
        <v>87</v>
      </c>
      <c r="M6" s="154"/>
      <c r="N6" s="46" t="s">
        <v>88</v>
      </c>
      <c r="O6" s="154"/>
    </row>
    <row r="7" spans="1:15" ht="5.25" customHeight="1">
      <c r="A7" s="60"/>
      <c r="B7" s="61"/>
      <c r="C7" s="62"/>
      <c r="D7" s="62"/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>
      <c r="A8" s="60"/>
      <c r="B8" s="50" t="s">
        <v>21</v>
      </c>
      <c r="C8" s="51">
        <f t="shared" ref="C8:O8" si="0">SUM(C9:C11)</f>
        <v>14678191435</v>
      </c>
      <c r="D8" s="51">
        <f t="shared" si="0"/>
        <v>0</v>
      </c>
      <c r="E8" s="51">
        <f t="shared" si="0"/>
        <v>14678191435</v>
      </c>
      <c r="F8" s="51">
        <f t="shared" si="0"/>
        <v>1000391024</v>
      </c>
      <c r="G8" s="51">
        <f t="shared" si="0"/>
        <v>15678582459</v>
      </c>
      <c r="H8" s="51">
        <f t="shared" si="0"/>
        <v>0</v>
      </c>
      <c r="I8" s="51">
        <f t="shared" si="0"/>
        <v>15678582459</v>
      </c>
      <c r="J8" s="51">
        <f t="shared" si="0"/>
        <v>0</v>
      </c>
      <c r="K8" s="51">
        <f t="shared" si="0"/>
        <v>15678582459</v>
      </c>
      <c r="L8" s="51">
        <f t="shared" si="0"/>
        <v>13500000</v>
      </c>
      <c r="M8" s="51">
        <f t="shared" si="0"/>
        <v>15692082459</v>
      </c>
      <c r="N8" s="51">
        <f t="shared" si="0"/>
        <v>0</v>
      </c>
      <c r="O8" s="51">
        <f t="shared" si="0"/>
        <v>15692082459</v>
      </c>
    </row>
    <row r="9" spans="1:15">
      <c r="A9" s="60"/>
      <c r="B9" s="64" t="s">
        <v>22</v>
      </c>
      <c r="C9" s="14">
        <v>9502948800</v>
      </c>
      <c r="D9" s="14">
        <v>0</v>
      </c>
      <c r="E9" s="14">
        <f>+C9+D9</f>
        <v>9502948800</v>
      </c>
      <c r="F9" s="14">
        <v>0</v>
      </c>
      <c r="G9" s="14">
        <f>+E9+F9</f>
        <v>9502948800</v>
      </c>
      <c r="H9" s="14">
        <v>0</v>
      </c>
      <c r="I9" s="14">
        <f>+G9+H9</f>
        <v>9502948800</v>
      </c>
      <c r="J9" s="14">
        <v>0</v>
      </c>
      <c r="K9" s="14">
        <f>+I9+J9</f>
        <v>9502948800</v>
      </c>
      <c r="L9" s="14">
        <v>0</v>
      </c>
      <c r="M9" s="14">
        <f>+K9+L9</f>
        <v>9502948800</v>
      </c>
      <c r="N9" s="14">
        <v>0</v>
      </c>
      <c r="O9" s="14">
        <f>+M9+N9</f>
        <v>9502948800</v>
      </c>
    </row>
    <row r="10" spans="1:15">
      <c r="A10" s="60"/>
      <c r="B10" s="64" t="s">
        <v>23</v>
      </c>
      <c r="C10" s="14">
        <v>8000000</v>
      </c>
      <c r="D10" s="14">
        <v>0</v>
      </c>
      <c r="E10" s="14">
        <f>+C10+D10</f>
        <v>8000000</v>
      </c>
      <c r="F10" s="14">
        <v>0</v>
      </c>
      <c r="G10" s="14">
        <f>+E10+F10</f>
        <v>8000000</v>
      </c>
      <c r="H10" s="14">
        <v>0</v>
      </c>
      <c r="I10" s="14">
        <f>+G10+H10</f>
        <v>8000000</v>
      </c>
      <c r="J10" s="14">
        <v>0</v>
      </c>
      <c r="K10" s="14">
        <f>+I10+J10</f>
        <v>8000000</v>
      </c>
      <c r="L10" s="14">
        <v>13500000</v>
      </c>
      <c r="M10" s="14">
        <f>+K10+L10</f>
        <v>21500000</v>
      </c>
      <c r="N10" s="14">
        <v>0</v>
      </c>
      <c r="O10" s="14">
        <f>+M10+N10</f>
        <v>21500000</v>
      </c>
    </row>
    <row r="11" spans="1:15">
      <c r="A11" s="60"/>
      <c r="B11" s="64" t="s">
        <v>24</v>
      </c>
      <c r="C11" s="14">
        <v>5167242635</v>
      </c>
      <c r="D11" s="14">
        <v>0</v>
      </c>
      <c r="E11" s="14">
        <f>+C11+D11</f>
        <v>5167242635</v>
      </c>
      <c r="F11" s="14">
        <v>1000391024</v>
      </c>
      <c r="G11" s="14">
        <f>+E11+F11</f>
        <v>6167633659</v>
      </c>
      <c r="H11" s="14">
        <v>0</v>
      </c>
      <c r="I11" s="14">
        <f>+G11+H11</f>
        <v>6167633659</v>
      </c>
      <c r="J11" s="14">
        <v>0</v>
      </c>
      <c r="K11" s="14">
        <f>+I11+J11</f>
        <v>6167633659</v>
      </c>
      <c r="L11" s="14">
        <v>0</v>
      </c>
      <c r="M11" s="14">
        <f>+K11+L11</f>
        <v>6167633659</v>
      </c>
      <c r="N11" s="14">
        <v>0</v>
      </c>
      <c r="O11" s="14">
        <f>+M11+N11</f>
        <v>6167633659</v>
      </c>
    </row>
    <row r="12" spans="1:15" ht="6" customHeight="1">
      <c r="A12" s="60"/>
      <c r="B12" s="65"/>
      <c r="C12" s="14"/>
      <c r="D12" s="66"/>
      <c r="E12" s="14"/>
      <c r="F12" s="14" t="s">
        <v>89</v>
      </c>
      <c r="G12" s="14"/>
      <c r="H12" s="14" t="s">
        <v>89</v>
      </c>
      <c r="I12" s="14"/>
      <c r="J12" s="14"/>
      <c r="K12" s="14"/>
      <c r="L12" s="14"/>
      <c r="M12" s="14"/>
      <c r="N12" s="14"/>
      <c r="O12" s="14"/>
    </row>
    <row r="13" spans="1:15">
      <c r="A13" s="60"/>
      <c r="B13" s="52" t="s">
        <v>25</v>
      </c>
      <c r="C13" s="53">
        <f t="shared" ref="C13:O13" si="1">+C14</f>
        <v>120000000</v>
      </c>
      <c r="D13" s="53">
        <f t="shared" si="1"/>
        <v>0</v>
      </c>
      <c r="E13" s="53">
        <f t="shared" si="1"/>
        <v>120000000</v>
      </c>
      <c r="F13" s="53">
        <f t="shared" si="1"/>
        <v>0</v>
      </c>
      <c r="G13" s="53">
        <f t="shared" si="1"/>
        <v>120000000</v>
      </c>
      <c r="H13" s="53">
        <f t="shared" si="1"/>
        <v>0</v>
      </c>
      <c r="I13" s="53">
        <f t="shared" si="1"/>
        <v>120000000</v>
      </c>
      <c r="J13" s="53">
        <f t="shared" si="1"/>
        <v>130000000</v>
      </c>
      <c r="K13" s="53">
        <f t="shared" si="1"/>
        <v>250000000</v>
      </c>
      <c r="L13" s="53">
        <f t="shared" si="1"/>
        <v>0</v>
      </c>
      <c r="M13" s="53">
        <f t="shared" si="1"/>
        <v>250000000</v>
      </c>
      <c r="N13" s="53">
        <f t="shared" si="1"/>
        <v>0</v>
      </c>
      <c r="O13" s="53">
        <f t="shared" si="1"/>
        <v>250000000</v>
      </c>
    </row>
    <row r="14" spans="1:15">
      <c r="A14" s="60"/>
      <c r="B14" s="64" t="s">
        <v>90</v>
      </c>
      <c r="C14" s="14">
        <v>120000000</v>
      </c>
      <c r="D14" s="14">
        <v>0</v>
      </c>
      <c r="E14" s="14">
        <f>+C14+D14</f>
        <v>120000000</v>
      </c>
      <c r="F14" s="14">
        <v>0</v>
      </c>
      <c r="G14" s="14">
        <f>+E14+F14</f>
        <v>120000000</v>
      </c>
      <c r="H14" s="14"/>
      <c r="I14" s="14">
        <f>+G14+H14</f>
        <v>120000000</v>
      </c>
      <c r="J14" s="14">
        <v>130000000</v>
      </c>
      <c r="K14" s="14">
        <f>+I14+J14</f>
        <v>250000000</v>
      </c>
      <c r="L14" s="14">
        <v>0</v>
      </c>
      <c r="M14" s="14">
        <f>+K14+L14</f>
        <v>250000000</v>
      </c>
      <c r="N14" s="14">
        <v>0</v>
      </c>
      <c r="O14" s="14">
        <f>+M14+N14</f>
        <v>250000000</v>
      </c>
    </row>
    <row r="15" spans="1:15">
      <c r="A15" s="60"/>
      <c r="B15" s="54" t="s">
        <v>27</v>
      </c>
      <c r="C15" s="55">
        <f t="shared" ref="C15:O15" si="2">+C8+C13</f>
        <v>14798191435</v>
      </c>
      <c r="D15" s="55">
        <f t="shared" si="2"/>
        <v>0</v>
      </c>
      <c r="E15" s="55">
        <f t="shared" si="2"/>
        <v>14798191435</v>
      </c>
      <c r="F15" s="55">
        <f t="shared" si="2"/>
        <v>1000391024</v>
      </c>
      <c r="G15" s="55">
        <f t="shared" si="2"/>
        <v>15798582459</v>
      </c>
      <c r="H15" s="55">
        <f t="shared" si="2"/>
        <v>0</v>
      </c>
      <c r="I15" s="55">
        <f t="shared" si="2"/>
        <v>15798582459</v>
      </c>
      <c r="J15" s="55">
        <f t="shared" si="2"/>
        <v>130000000</v>
      </c>
      <c r="K15" s="55">
        <f t="shared" si="2"/>
        <v>15928582459</v>
      </c>
      <c r="L15" s="55">
        <f t="shared" si="2"/>
        <v>13500000</v>
      </c>
      <c r="M15" s="55">
        <f t="shared" si="2"/>
        <v>15942082459</v>
      </c>
      <c r="N15" s="55">
        <f t="shared" si="2"/>
        <v>0</v>
      </c>
      <c r="O15" s="55">
        <f t="shared" si="2"/>
        <v>15942082459</v>
      </c>
    </row>
    <row r="16" spans="1:15">
      <c r="A16" s="60"/>
      <c r="B16" s="54" t="s">
        <v>28</v>
      </c>
      <c r="C16" s="55"/>
      <c r="D16" s="6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15">
      <c r="A17" s="60"/>
      <c r="B17" s="68" t="s">
        <v>29</v>
      </c>
      <c r="C17" s="69">
        <f t="shared" ref="C17:O17" si="3">+C18+C31</f>
        <v>1363046387.6633835</v>
      </c>
      <c r="D17" s="69">
        <f t="shared" si="3"/>
        <v>0</v>
      </c>
      <c r="E17" s="69">
        <f t="shared" si="3"/>
        <v>1363046387.6633835</v>
      </c>
      <c r="F17" s="69">
        <f t="shared" si="3"/>
        <v>0</v>
      </c>
      <c r="G17" s="69">
        <f t="shared" si="3"/>
        <v>1363046387.6633835</v>
      </c>
      <c r="H17" s="69">
        <f t="shared" si="3"/>
        <v>-7597548.53131021</v>
      </c>
      <c r="I17" s="69">
        <f t="shared" si="3"/>
        <v>1355448839.1320732</v>
      </c>
      <c r="J17" s="69">
        <f t="shared" si="3"/>
        <v>0</v>
      </c>
      <c r="K17" s="69">
        <f t="shared" si="3"/>
        <v>1355448839.1320732</v>
      </c>
      <c r="L17" s="69">
        <f t="shared" si="3"/>
        <v>0</v>
      </c>
      <c r="M17" s="69">
        <f t="shared" si="3"/>
        <v>1355448839.1320732</v>
      </c>
      <c r="N17" s="69">
        <f t="shared" si="3"/>
        <v>-123659688.85680503</v>
      </c>
      <c r="O17" s="69">
        <f t="shared" si="3"/>
        <v>1231789150.2752681</v>
      </c>
    </row>
    <row r="18" spans="1:15">
      <c r="A18" s="60"/>
      <c r="B18" s="50" t="s">
        <v>30</v>
      </c>
      <c r="C18" s="70">
        <f t="shared" ref="C18:O18" si="4">SUM(C19:C30)</f>
        <v>917503187.66338348</v>
      </c>
      <c r="D18" s="70">
        <f t="shared" si="4"/>
        <v>0</v>
      </c>
      <c r="E18" s="70">
        <f t="shared" si="4"/>
        <v>917503187.66338348</v>
      </c>
      <c r="F18" s="70">
        <f t="shared" si="4"/>
        <v>0</v>
      </c>
      <c r="G18" s="70">
        <f t="shared" si="4"/>
        <v>917503187.66338348</v>
      </c>
      <c r="H18" s="70">
        <f t="shared" si="4"/>
        <v>-7541148.53131021</v>
      </c>
      <c r="I18" s="70">
        <f t="shared" si="4"/>
        <v>909962039.13207316</v>
      </c>
      <c r="J18" s="70">
        <f t="shared" si="4"/>
        <v>0</v>
      </c>
      <c r="K18" s="70">
        <f t="shared" si="4"/>
        <v>909962039.13207316</v>
      </c>
      <c r="L18" s="70">
        <f t="shared" si="4"/>
        <v>0</v>
      </c>
      <c r="M18" s="70">
        <f t="shared" si="4"/>
        <v>909962039.13207316</v>
      </c>
      <c r="N18" s="70">
        <f t="shared" si="4"/>
        <v>-17229220.866805039</v>
      </c>
      <c r="O18" s="70">
        <f t="shared" si="4"/>
        <v>892732818.26526821</v>
      </c>
    </row>
    <row r="19" spans="1:15">
      <c r="A19" s="60"/>
      <c r="B19" s="71" t="s">
        <v>31</v>
      </c>
      <c r="C19" s="72">
        <v>502237680.72000003</v>
      </c>
      <c r="D19" s="73">
        <v>-2916</v>
      </c>
      <c r="E19" s="72">
        <f t="shared" ref="E19:E30" si="5">+C19+D19</f>
        <v>502234764.72000003</v>
      </c>
      <c r="F19" s="72">
        <v>0</v>
      </c>
      <c r="G19" s="72">
        <f t="shared" ref="G19:G30" si="6">+E19+F19</f>
        <v>502234764.72000003</v>
      </c>
      <c r="H19" s="72">
        <v>-4129951.9320001001</v>
      </c>
      <c r="I19" s="72">
        <f t="shared" ref="I19:I25" si="7">+G19+H19</f>
        <v>498104812.78799993</v>
      </c>
      <c r="J19" s="72">
        <v>0</v>
      </c>
      <c r="K19" s="14">
        <f t="shared" ref="K19:K30" si="8">+I19+J19</f>
        <v>498104812.78799993</v>
      </c>
      <c r="L19" s="72">
        <v>0</v>
      </c>
      <c r="M19" s="14">
        <f t="shared" ref="M19:M30" si="9">+K19+L19</f>
        <v>498104812.78799993</v>
      </c>
      <c r="N19" s="72">
        <v>-12823766.591</v>
      </c>
      <c r="O19" s="14">
        <f t="shared" ref="O19:O30" si="10">+M19+N19</f>
        <v>485281046.19699991</v>
      </c>
    </row>
    <row r="20" spans="1:15">
      <c r="A20" s="60"/>
      <c r="B20" s="71" t="s">
        <v>32</v>
      </c>
      <c r="C20" s="72">
        <v>3172680</v>
      </c>
      <c r="D20" s="73">
        <v>2916</v>
      </c>
      <c r="E20" s="72">
        <f t="shared" si="5"/>
        <v>3175596</v>
      </c>
      <c r="F20" s="72">
        <v>0</v>
      </c>
      <c r="G20" s="72">
        <f t="shared" si="6"/>
        <v>3175596</v>
      </c>
      <c r="H20" s="72">
        <v>0</v>
      </c>
      <c r="I20" s="72">
        <f t="shared" si="7"/>
        <v>3175596</v>
      </c>
      <c r="J20" s="72">
        <v>0</v>
      </c>
      <c r="K20" s="14">
        <f t="shared" si="8"/>
        <v>3175596</v>
      </c>
      <c r="L20" s="72">
        <v>0</v>
      </c>
      <c r="M20" s="14">
        <f t="shared" si="9"/>
        <v>3175596</v>
      </c>
      <c r="N20" s="72">
        <v>-408689</v>
      </c>
      <c r="O20" s="14">
        <f t="shared" si="10"/>
        <v>2766907</v>
      </c>
    </row>
    <row r="21" spans="1:15">
      <c r="A21" s="60"/>
      <c r="B21" s="71" t="s">
        <v>33</v>
      </c>
      <c r="C21" s="72">
        <v>39771590</v>
      </c>
      <c r="D21" s="72">
        <v>0</v>
      </c>
      <c r="E21" s="72">
        <f t="shared" si="5"/>
        <v>39771590</v>
      </c>
      <c r="F21" s="72">
        <v>0</v>
      </c>
      <c r="G21" s="72">
        <f t="shared" si="6"/>
        <v>39771590</v>
      </c>
      <c r="H21" s="72">
        <v>-341949.50999999</v>
      </c>
      <c r="I21" s="72">
        <f t="shared" si="7"/>
        <v>39429640.49000001</v>
      </c>
      <c r="J21" s="72">
        <v>0</v>
      </c>
      <c r="K21" s="14">
        <f t="shared" si="8"/>
        <v>39429640.49000001</v>
      </c>
      <c r="L21" s="72">
        <v>0</v>
      </c>
      <c r="M21" s="14">
        <f t="shared" si="9"/>
        <v>39429640.49000001</v>
      </c>
      <c r="N21" s="72">
        <v>0</v>
      </c>
      <c r="O21" s="14">
        <f t="shared" si="10"/>
        <v>39429640.49000001</v>
      </c>
    </row>
    <row r="22" spans="1:15" hidden="1">
      <c r="A22" s="60"/>
      <c r="B22" s="71" t="s">
        <v>34</v>
      </c>
      <c r="C22" s="72">
        <v>0</v>
      </c>
      <c r="D22" s="72">
        <v>0</v>
      </c>
      <c r="E22" s="72">
        <f t="shared" si="5"/>
        <v>0</v>
      </c>
      <c r="F22" s="72">
        <v>0</v>
      </c>
      <c r="G22" s="72">
        <f t="shared" si="6"/>
        <v>0</v>
      </c>
      <c r="H22" s="72">
        <v>0</v>
      </c>
      <c r="I22" s="72">
        <f t="shared" si="7"/>
        <v>0</v>
      </c>
      <c r="J22" s="72">
        <v>0</v>
      </c>
      <c r="K22" s="14">
        <f t="shared" si="8"/>
        <v>0</v>
      </c>
      <c r="L22" s="72">
        <v>0</v>
      </c>
      <c r="M22" s="14">
        <f t="shared" si="9"/>
        <v>0</v>
      </c>
      <c r="N22" s="72">
        <v>0</v>
      </c>
      <c r="O22" s="14">
        <f t="shared" si="10"/>
        <v>0</v>
      </c>
    </row>
    <row r="23" spans="1:15">
      <c r="A23" s="60"/>
      <c r="B23" s="71" t="s">
        <v>35</v>
      </c>
      <c r="C23" s="72">
        <v>32922666.666666672</v>
      </c>
      <c r="D23" s="72">
        <v>0</v>
      </c>
      <c r="E23" s="72">
        <f t="shared" si="5"/>
        <v>32922666.666666672</v>
      </c>
      <c r="F23" s="72">
        <v>0</v>
      </c>
      <c r="G23" s="72">
        <f t="shared" si="6"/>
        <v>32922666.666666672</v>
      </c>
      <c r="H23" s="72">
        <v>-285160.425000004</v>
      </c>
      <c r="I23" s="72">
        <f t="shared" si="7"/>
        <v>32637506.241666667</v>
      </c>
      <c r="J23" s="72">
        <v>0</v>
      </c>
      <c r="K23" s="14">
        <f t="shared" si="8"/>
        <v>32637506.241666667</v>
      </c>
      <c r="L23" s="72">
        <v>0</v>
      </c>
      <c r="M23" s="14">
        <f t="shared" si="9"/>
        <v>32637506.241666667</v>
      </c>
      <c r="N23" s="72">
        <v>0</v>
      </c>
      <c r="O23" s="14">
        <f t="shared" si="10"/>
        <v>32637506.241666667</v>
      </c>
    </row>
    <row r="24" spans="1:15">
      <c r="A24" s="60"/>
      <c r="B24" s="71" t="s">
        <v>36</v>
      </c>
      <c r="C24" s="72">
        <v>131916330</v>
      </c>
      <c r="D24" s="72">
        <v>0</v>
      </c>
      <c r="E24" s="72">
        <f t="shared" si="5"/>
        <v>131916330</v>
      </c>
      <c r="F24" s="72">
        <v>0</v>
      </c>
      <c r="G24" s="72">
        <f t="shared" si="6"/>
        <v>131916330</v>
      </c>
      <c r="H24" s="72">
        <v>-1143274.8600000101</v>
      </c>
      <c r="I24" s="72">
        <f t="shared" si="7"/>
        <v>130773055.13999999</v>
      </c>
      <c r="J24" s="72">
        <v>0</v>
      </c>
      <c r="K24" s="14">
        <f t="shared" si="8"/>
        <v>130773055.13999999</v>
      </c>
      <c r="L24" s="72">
        <v>0</v>
      </c>
      <c r="M24" s="14">
        <f t="shared" si="9"/>
        <v>130773055.13999999</v>
      </c>
      <c r="N24" s="72">
        <v>0</v>
      </c>
      <c r="O24" s="14">
        <f t="shared" si="10"/>
        <v>130773055.13999999</v>
      </c>
    </row>
    <row r="25" spans="1:15">
      <c r="A25" s="60"/>
      <c r="B25" s="71" t="s">
        <v>37</v>
      </c>
      <c r="C25" s="72">
        <v>2320300</v>
      </c>
      <c r="D25" s="72">
        <v>0</v>
      </c>
      <c r="E25" s="72">
        <f t="shared" si="5"/>
        <v>2320300</v>
      </c>
      <c r="F25" s="72">
        <v>0</v>
      </c>
      <c r="G25" s="72">
        <f t="shared" si="6"/>
        <v>2320300</v>
      </c>
      <c r="H25" s="72">
        <v>0</v>
      </c>
      <c r="I25" s="72">
        <f t="shared" si="7"/>
        <v>2320300</v>
      </c>
      <c r="J25" s="72">
        <v>0</v>
      </c>
      <c r="K25" s="14">
        <f t="shared" si="8"/>
        <v>2320300</v>
      </c>
      <c r="L25" s="72">
        <v>0</v>
      </c>
      <c r="M25" s="14">
        <f t="shared" si="9"/>
        <v>2320300</v>
      </c>
      <c r="N25" s="72">
        <v>0</v>
      </c>
      <c r="O25" s="14">
        <f t="shared" si="10"/>
        <v>2320300</v>
      </c>
    </row>
    <row r="26" spans="1:15" hidden="1">
      <c r="A26" s="60"/>
      <c r="B26" s="71" t="s">
        <v>38</v>
      </c>
      <c r="C26" s="72"/>
      <c r="D26" s="72"/>
      <c r="E26" s="72"/>
      <c r="F26" s="72"/>
      <c r="G26" s="72"/>
      <c r="H26" s="72"/>
      <c r="I26" s="72"/>
      <c r="J26" s="72"/>
      <c r="K26" s="14"/>
      <c r="L26" s="72"/>
      <c r="M26" s="14"/>
      <c r="N26" s="72">
        <v>0</v>
      </c>
      <c r="O26" s="14">
        <f t="shared" si="10"/>
        <v>0</v>
      </c>
    </row>
    <row r="27" spans="1:15">
      <c r="A27" s="60"/>
      <c r="B27" s="71" t="s">
        <v>39</v>
      </c>
      <c r="C27" s="72">
        <v>44544180.800000004</v>
      </c>
      <c r="D27" s="72">
        <v>0</v>
      </c>
      <c r="E27" s="72">
        <f t="shared" si="5"/>
        <v>44544180.800000004</v>
      </c>
      <c r="F27" s="72">
        <v>0</v>
      </c>
      <c r="G27" s="72">
        <f t="shared" si="6"/>
        <v>44544180.800000004</v>
      </c>
      <c r="H27" s="72">
        <v>-382983.45120000798</v>
      </c>
      <c r="I27" s="72">
        <f>+G27+H27</f>
        <v>44161197.348799996</v>
      </c>
      <c r="J27" s="72">
        <v>0</v>
      </c>
      <c r="K27" s="14">
        <f t="shared" si="8"/>
        <v>44161197.348799996</v>
      </c>
      <c r="L27" s="72">
        <v>0</v>
      </c>
      <c r="M27" s="14">
        <f t="shared" si="9"/>
        <v>44161197.348799996</v>
      </c>
      <c r="N27" s="72">
        <v>0</v>
      </c>
      <c r="O27" s="14">
        <f t="shared" si="10"/>
        <v>44161197.348799996</v>
      </c>
    </row>
    <row r="28" spans="1:15">
      <c r="A28" s="60"/>
      <c r="B28" s="71" t="s">
        <v>40</v>
      </c>
      <c r="C28" s="72">
        <v>105949983.47671682</v>
      </c>
      <c r="D28" s="72">
        <v>0</v>
      </c>
      <c r="E28" s="72">
        <f t="shared" si="5"/>
        <v>105949983.47671682</v>
      </c>
      <c r="F28" s="72">
        <v>0</v>
      </c>
      <c r="G28" s="72">
        <f t="shared" si="6"/>
        <v>105949983.47671682</v>
      </c>
      <c r="H28" s="72">
        <v>-888260.44231009495</v>
      </c>
      <c r="I28" s="72">
        <f>+G28+H28</f>
        <v>105061723.03440672</v>
      </c>
      <c r="J28" s="72">
        <v>0</v>
      </c>
      <c r="K28" s="14">
        <f t="shared" si="8"/>
        <v>105061723.03440672</v>
      </c>
      <c r="L28" s="72">
        <v>0</v>
      </c>
      <c r="M28" s="14">
        <f t="shared" si="9"/>
        <v>105061723.03440672</v>
      </c>
      <c r="N28" s="72">
        <v>-1837646.27580504</v>
      </c>
      <c r="O28" s="14">
        <f t="shared" si="10"/>
        <v>103224076.75860168</v>
      </c>
    </row>
    <row r="29" spans="1:15">
      <c r="A29" s="60"/>
      <c r="B29" s="71" t="s">
        <v>41</v>
      </c>
      <c r="C29" s="72">
        <v>42667776</v>
      </c>
      <c r="D29" s="72">
        <v>0</v>
      </c>
      <c r="E29" s="72">
        <f t="shared" si="5"/>
        <v>42667776</v>
      </c>
      <c r="F29" s="72">
        <v>0</v>
      </c>
      <c r="G29" s="72">
        <f t="shared" si="6"/>
        <v>42667776</v>
      </c>
      <c r="H29" s="72">
        <v>-369567.91080000298</v>
      </c>
      <c r="I29" s="72">
        <f>+G29+H29</f>
        <v>42298208.089199997</v>
      </c>
      <c r="J29" s="72">
        <v>0</v>
      </c>
      <c r="K29" s="14">
        <f t="shared" si="8"/>
        <v>42298208.089199997</v>
      </c>
      <c r="L29" s="72">
        <v>0</v>
      </c>
      <c r="M29" s="14">
        <f t="shared" si="9"/>
        <v>42298208.089199997</v>
      </c>
      <c r="N29" s="72">
        <v>0</v>
      </c>
      <c r="O29" s="14">
        <f t="shared" si="10"/>
        <v>42298208.089199997</v>
      </c>
    </row>
    <row r="30" spans="1:15">
      <c r="A30" s="60"/>
      <c r="B30" s="71" t="s">
        <v>42</v>
      </c>
      <c r="C30" s="72">
        <v>12000000</v>
      </c>
      <c r="D30" s="72">
        <v>0</v>
      </c>
      <c r="E30" s="72">
        <f t="shared" si="5"/>
        <v>12000000</v>
      </c>
      <c r="F30" s="72">
        <v>0</v>
      </c>
      <c r="G30" s="72">
        <f t="shared" si="6"/>
        <v>12000000</v>
      </c>
      <c r="H30" s="72"/>
      <c r="I30" s="72">
        <f>+G30+H30</f>
        <v>12000000</v>
      </c>
      <c r="J30" s="72">
        <v>0</v>
      </c>
      <c r="K30" s="14">
        <f t="shared" si="8"/>
        <v>12000000</v>
      </c>
      <c r="L30" s="72">
        <v>0</v>
      </c>
      <c r="M30" s="14">
        <f t="shared" si="9"/>
        <v>12000000</v>
      </c>
      <c r="N30" s="72">
        <v>-2159119</v>
      </c>
      <c r="O30" s="14">
        <f t="shared" si="10"/>
        <v>9840881</v>
      </c>
    </row>
    <row r="31" spans="1:15">
      <c r="A31" s="60"/>
      <c r="B31" s="50" t="s">
        <v>43</v>
      </c>
      <c r="C31" s="70">
        <f t="shared" ref="C31:O31" si="11">SUM(C32:C45)</f>
        <v>445543200</v>
      </c>
      <c r="D31" s="70">
        <f t="shared" si="11"/>
        <v>0</v>
      </c>
      <c r="E31" s="70">
        <f t="shared" si="11"/>
        <v>445543200</v>
      </c>
      <c r="F31" s="70">
        <f t="shared" si="11"/>
        <v>0</v>
      </c>
      <c r="G31" s="70">
        <f t="shared" si="11"/>
        <v>445543200</v>
      </c>
      <c r="H31" s="70">
        <f t="shared" si="11"/>
        <v>-56400</v>
      </c>
      <c r="I31" s="70">
        <f t="shared" si="11"/>
        <v>445486800</v>
      </c>
      <c r="J31" s="70">
        <f t="shared" si="11"/>
        <v>0</v>
      </c>
      <c r="K31" s="70">
        <f t="shared" si="11"/>
        <v>445486800</v>
      </c>
      <c r="L31" s="70">
        <f t="shared" si="11"/>
        <v>0</v>
      </c>
      <c r="M31" s="70">
        <f t="shared" si="11"/>
        <v>445486800</v>
      </c>
      <c r="N31" s="70">
        <f t="shared" si="11"/>
        <v>-106430467.98999999</v>
      </c>
      <c r="O31" s="70">
        <f t="shared" si="11"/>
        <v>339056332.00999999</v>
      </c>
    </row>
    <row r="32" spans="1:15">
      <c r="A32" s="60"/>
      <c r="B32" s="71" t="s">
        <v>44</v>
      </c>
      <c r="C32" s="72">
        <v>126181000</v>
      </c>
      <c r="D32" s="72">
        <v>0</v>
      </c>
      <c r="E32" s="72">
        <f t="shared" ref="E32:E45" si="12">+C32+D32</f>
        <v>126181000</v>
      </c>
      <c r="F32" s="72">
        <v>0</v>
      </c>
      <c r="G32" s="72">
        <f t="shared" ref="G32:G45" si="13">+E32+F32</f>
        <v>126181000</v>
      </c>
      <c r="H32" s="72">
        <v>0</v>
      </c>
      <c r="I32" s="72">
        <f t="shared" ref="I32:I45" si="14">+G32+H32</f>
        <v>126181000</v>
      </c>
      <c r="J32" s="72">
        <v>0</v>
      </c>
      <c r="K32" s="14">
        <f t="shared" ref="K32:K45" si="15">+I32+J32</f>
        <v>126181000</v>
      </c>
      <c r="L32" s="72">
        <v>0</v>
      </c>
      <c r="M32" s="14">
        <f t="shared" ref="M32:M45" si="16">+K32+L32</f>
        <v>126181000</v>
      </c>
      <c r="N32" s="72">
        <v>-20399027</v>
      </c>
      <c r="O32" s="14">
        <f t="shared" ref="O32:O45" si="17">+M32+N32</f>
        <v>105781973</v>
      </c>
    </row>
    <row r="33" spans="1:15">
      <c r="A33" s="60"/>
      <c r="B33" s="71" t="s">
        <v>45</v>
      </c>
      <c r="C33" s="72">
        <v>31412000</v>
      </c>
      <c r="D33" s="72">
        <v>0</v>
      </c>
      <c r="E33" s="72">
        <f t="shared" si="12"/>
        <v>31412000</v>
      </c>
      <c r="F33" s="72">
        <v>0</v>
      </c>
      <c r="G33" s="72">
        <f t="shared" si="13"/>
        <v>31412000</v>
      </c>
      <c r="H33" s="72">
        <v>0</v>
      </c>
      <c r="I33" s="72">
        <f t="shared" si="14"/>
        <v>31412000</v>
      </c>
      <c r="J33" s="72">
        <v>0</v>
      </c>
      <c r="K33" s="14">
        <f t="shared" si="15"/>
        <v>31412000</v>
      </c>
      <c r="L33" s="72">
        <v>0</v>
      </c>
      <c r="M33" s="14">
        <f t="shared" si="16"/>
        <v>31412000</v>
      </c>
      <c r="N33" s="72">
        <v>-1447567</v>
      </c>
      <c r="O33" s="14">
        <f t="shared" si="17"/>
        <v>29964433</v>
      </c>
    </row>
    <row r="34" spans="1:15">
      <c r="A34" s="60"/>
      <c r="B34" s="71" t="s">
        <v>46</v>
      </c>
      <c r="C34" s="72">
        <v>7404000</v>
      </c>
      <c r="D34" s="72">
        <v>0</v>
      </c>
      <c r="E34" s="72">
        <f t="shared" si="12"/>
        <v>7404000</v>
      </c>
      <c r="F34" s="72">
        <v>0</v>
      </c>
      <c r="G34" s="72">
        <f t="shared" si="13"/>
        <v>7404000</v>
      </c>
      <c r="H34" s="72">
        <v>0</v>
      </c>
      <c r="I34" s="72">
        <f t="shared" si="14"/>
        <v>7404000</v>
      </c>
      <c r="J34" s="72">
        <v>0</v>
      </c>
      <c r="K34" s="14">
        <f t="shared" si="15"/>
        <v>7404000</v>
      </c>
      <c r="L34" s="72">
        <v>0</v>
      </c>
      <c r="M34" s="14">
        <f t="shared" si="16"/>
        <v>7404000</v>
      </c>
      <c r="N34" s="72">
        <v>0</v>
      </c>
      <c r="O34" s="14">
        <f t="shared" si="17"/>
        <v>7404000</v>
      </c>
    </row>
    <row r="35" spans="1:15">
      <c r="A35" s="60"/>
      <c r="B35" s="71" t="s">
        <v>47</v>
      </c>
      <c r="C35" s="72">
        <v>23020000</v>
      </c>
      <c r="D35" s="72">
        <v>0</v>
      </c>
      <c r="E35" s="72">
        <f t="shared" si="12"/>
        <v>23020000</v>
      </c>
      <c r="F35" s="72">
        <v>0</v>
      </c>
      <c r="G35" s="72">
        <f t="shared" si="13"/>
        <v>23020000</v>
      </c>
      <c r="H35" s="72">
        <v>0</v>
      </c>
      <c r="I35" s="72">
        <f t="shared" si="14"/>
        <v>23020000</v>
      </c>
      <c r="J35" s="72">
        <v>0</v>
      </c>
      <c r="K35" s="14">
        <f t="shared" si="15"/>
        <v>23020000</v>
      </c>
      <c r="L35" s="72">
        <v>0</v>
      </c>
      <c r="M35" s="14">
        <f t="shared" si="16"/>
        <v>23020000</v>
      </c>
      <c r="N35" s="72">
        <v>-944475</v>
      </c>
      <c r="O35" s="14">
        <f t="shared" si="17"/>
        <v>22075525</v>
      </c>
    </row>
    <row r="36" spans="1:15">
      <c r="A36" s="60"/>
      <c r="B36" s="71" t="s">
        <v>48</v>
      </c>
      <c r="C36" s="72">
        <v>7560000</v>
      </c>
      <c r="D36" s="72">
        <v>0</v>
      </c>
      <c r="E36" s="72">
        <f t="shared" si="12"/>
        <v>7560000</v>
      </c>
      <c r="F36" s="72">
        <v>0</v>
      </c>
      <c r="G36" s="72">
        <f t="shared" si="13"/>
        <v>7560000</v>
      </c>
      <c r="H36" s="72">
        <v>0</v>
      </c>
      <c r="I36" s="72">
        <f t="shared" si="14"/>
        <v>7560000</v>
      </c>
      <c r="J36" s="72">
        <v>0</v>
      </c>
      <c r="K36" s="14">
        <f t="shared" si="15"/>
        <v>7560000</v>
      </c>
      <c r="L36" s="72">
        <v>0</v>
      </c>
      <c r="M36" s="14">
        <f t="shared" si="16"/>
        <v>7560000</v>
      </c>
      <c r="N36" s="72">
        <v>-2951284</v>
      </c>
      <c r="O36" s="14">
        <f t="shared" si="17"/>
        <v>4608716</v>
      </c>
    </row>
    <row r="37" spans="1:15">
      <c r="A37" s="60"/>
      <c r="B37" s="71" t="s">
        <v>49</v>
      </c>
      <c r="C37" s="72">
        <v>84000000</v>
      </c>
      <c r="D37" s="72">
        <v>0</v>
      </c>
      <c r="E37" s="72">
        <f t="shared" si="12"/>
        <v>84000000</v>
      </c>
      <c r="F37" s="72">
        <v>0</v>
      </c>
      <c r="G37" s="72">
        <f t="shared" si="13"/>
        <v>84000000</v>
      </c>
      <c r="H37" s="72">
        <v>0</v>
      </c>
      <c r="I37" s="72">
        <f t="shared" si="14"/>
        <v>84000000</v>
      </c>
      <c r="J37" s="72">
        <v>0</v>
      </c>
      <c r="K37" s="14">
        <f t="shared" si="15"/>
        <v>84000000</v>
      </c>
      <c r="L37" s="72">
        <v>0</v>
      </c>
      <c r="M37" s="14">
        <f t="shared" si="16"/>
        <v>84000000</v>
      </c>
      <c r="N37" s="72">
        <v>0</v>
      </c>
      <c r="O37" s="14">
        <f t="shared" si="17"/>
        <v>84000000</v>
      </c>
    </row>
    <row r="38" spans="1:15">
      <c r="A38" s="60"/>
      <c r="B38" s="71" t="s">
        <v>50</v>
      </c>
      <c r="C38" s="72">
        <v>71230000</v>
      </c>
      <c r="D38" s="72">
        <v>0</v>
      </c>
      <c r="E38" s="72">
        <f t="shared" si="12"/>
        <v>71230000</v>
      </c>
      <c r="F38" s="72">
        <v>0</v>
      </c>
      <c r="G38" s="72">
        <f t="shared" si="13"/>
        <v>71230000</v>
      </c>
      <c r="H38" s="72">
        <v>0</v>
      </c>
      <c r="I38" s="72">
        <f t="shared" si="14"/>
        <v>71230000</v>
      </c>
      <c r="J38" s="72">
        <v>0</v>
      </c>
      <c r="K38" s="14">
        <f t="shared" si="15"/>
        <v>71230000</v>
      </c>
      <c r="L38" s="72">
        <v>0</v>
      </c>
      <c r="M38" s="14">
        <f t="shared" si="16"/>
        <v>71230000</v>
      </c>
      <c r="N38" s="72">
        <v>-26636365</v>
      </c>
      <c r="O38" s="14">
        <f t="shared" si="17"/>
        <v>44593635</v>
      </c>
    </row>
    <row r="39" spans="1:15">
      <c r="A39" s="60"/>
      <c r="B39" s="71" t="s">
        <v>51</v>
      </c>
      <c r="C39" s="72">
        <v>4000000</v>
      </c>
      <c r="D39" s="72">
        <v>0</v>
      </c>
      <c r="E39" s="72">
        <f t="shared" si="12"/>
        <v>4000000</v>
      </c>
      <c r="F39" s="72">
        <v>0</v>
      </c>
      <c r="G39" s="72">
        <f t="shared" si="13"/>
        <v>4000000</v>
      </c>
      <c r="H39" s="72">
        <v>0</v>
      </c>
      <c r="I39" s="72">
        <f t="shared" si="14"/>
        <v>4000000</v>
      </c>
      <c r="J39" s="72">
        <v>0</v>
      </c>
      <c r="K39" s="14">
        <f t="shared" si="15"/>
        <v>4000000</v>
      </c>
      <c r="L39" s="72">
        <v>0</v>
      </c>
      <c r="M39" s="14">
        <f t="shared" si="16"/>
        <v>4000000</v>
      </c>
      <c r="N39" s="72">
        <v>-3010000</v>
      </c>
      <c r="O39" s="14">
        <f t="shared" si="17"/>
        <v>990000</v>
      </c>
    </row>
    <row r="40" spans="1:15">
      <c r="A40" s="60"/>
      <c r="B40" s="71" t="s">
        <v>52</v>
      </c>
      <c r="C40" s="72">
        <v>29040000</v>
      </c>
      <c r="D40" s="72">
        <v>0</v>
      </c>
      <c r="E40" s="72">
        <f t="shared" si="12"/>
        <v>29040000</v>
      </c>
      <c r="F40" s="72">
        <v>0</v>
      </c>
      <c r="G40" s="72">
        <f t="shared" si="13"/>
        <v>29040000</v>
      </c>
      <c r="H40" s="72">
        <v>0</v>
      </c>
      <c r="I40" s="72">
        <f t="shared" si="14"/>
        <v>29040000</v>
      </c>
      <c r="J40" s="72">
        <v>0</v>
      </c>
      <c r="K40" s="14">
        <f t="shared" si="15"/>
        <v>29040000</v>
      </c>
      <c r="L40" s="72">
        <v>0</v>
      </c>
      <c r="M40" s="14">
        <f t="shared" si="16"/>
        <v>29040000</v>
      </c>
      <c r="N40" s="72">
        <v>-24855182.989999998</v>
      </c>
      <c r="O40" s="14">
        <f t="shared" si="17"/>
        <v>4184817.0100000016</v>
      </c>
    </row>
    <row r="41" spans="1:15" hidden="1">
      <c r="A41" s="60"/>
      <c r="B41" s="71" t="s">
        <v>53</v>
      </c>
      <c r="C41" s="72"/>
      <c r="D41" s="72"/>
      <c r="E41" s="72"/>
      <c r="F41" s="72"/>
      <c r="G41" s="72"/>
      <c r="H41" s="72"/>
      <c r="I41" s="72"/>
      <c r="J41" s="72"/>
      <c r="K41" s="14"/>
      <c r="L41" s="72"/>
      <c r="M41" s="14"/>
      <c r="N41" s="72">
        <v>0</v>
      </c>
      <c r="O41" s="14">
        <f t="shared" si="17"/>
        <v>0</v>
      </c>
    </row>
    <row r="42" spans="1:15">
      <c r="A42" s="60"/>
      <c r="B42" s="71" t="s">
        <v>54</v>
      </c>
      <c r="C42" s="72">
        <v>20000000</v>
      </c>
      <c r="D42" s="72">
        <v>0</v>
      </c>
      <c r="E42" s="72">
        <f t="shared" si="12"/>
        <v>20000000</v>
      </c>
      <c r="F42" s="72">
        <v>0</v>
      </c>
      <c r="G42" s="72">
        <f t="shared" si="13"/>
        <v>20000000</v>
      </c>
      <c r="H42" s="72">
        <v>0</v>
      </c>
      <c r="I42" s="72">
        <f t="shared" si="14"/>
        <v>20000000</v>
      </c>
      <c r="J42" s="72">
        <v>0</v>
      </c>
      <c r="K42" s="14">
        <f t="shared" si="15"/>
        <v>20000000</v>
      </c>
      <c r="L42" s="72">
        <v>0</v>
      </c>
      <c r="M42" s="14">
        <f t="shared" si="16"/>
        <v>20000000</v>
      </c>
      <c r="N42" s="72">
        <v>-15631330</v>
      </c>
      <c r="O42" s="14">
        <f t="shared" si="17"/>
        <v>4368670</v>
      </c>
    </row>
    <row r="43" spans="1:15">
      <c r="A43" s="60"/>
      <c r="B43" s="71" t="s">
        <v>55</v>
      </c>
      <c r="C43" s="72">
        <v>8177400</v>
      </c>
      <c r="D43" s="72">
        <v>0</v>
      </c>
      <c r="E43" s="72">
        <f t="shared" si="12"/>
        <v>8177400</v>
      </c>
      <c r="F43" s="72">
        <v>0</v>
      </c>
      <c r="G43" s="72">
        <f t="shared" si="13"/>
        <v>8177400</v>
      </c>
      <c r="H43" s="72">
        <v>0</v>
      </c>
      <c r="I43" s="72">
        <f t="shared" si="14"/>
        <v>8177400</v>
      </c>
      <c r="J43" s="72">
        <v>0</v>
      </c>
      <c r="K43" s="14">
        <f t="shared" si="15"/>
        <v>8177400</v>
      </c>
      <c r="L43" s="72">
        <v>0</v>
      </c>
      <c r="M43" s="14">
        <f t="shared" si="16"/>
        <v>8177400</v>
      </c>
      <c r="N43" s="72">
        <v>-6480400</v>
      </c>
      <c r="O43" s="14">
        <f t="shared" si="17"/>
        <v>1697000</v>
      </c>
    </row>
    <row r="44" spans="1:15">
      <c r="A44" s="60"/>
      <c r="B44" s="71" t="s">
        <v>56</v>
      </c>
      <c r="C44" s="72">
        <v>6418800</v>
      </c>
      <c r="D44" s="72">
        <v>0</v>
      </c>
      <c r="E44" s="72">
        <f t="shared" si="12"/>
        <v>6418800</v>
      </c>
      <c r="F44" s="72">
        <v>0</v>
      </c>
      <c r="G44" s="72">
        <f t="shared" si="13"/>
        <v>6418800</v>
      </c>
      <c r="H44" s="72">
        <v>-56400</v>
      </c>
      <c r="I44" s="72">
        <f t="shared" si="14"/>
        <v>6362400</v>
      </c>
      <c r="J44" s="72">
        <v>0</v>
      </c>
      <c r="K44" s="14">
        <f t="shared" si="15"/>
        <v>6362400</v>
      </c>
      <c r="L44" s="72">
        <v>0</v>
      </c>
      <c r="M44" s="14">
        <f t="shared" si="16"/>
        <v>6362400</v>
      </c>
      <c r="N44" s="72">
        <v>0</v>
      </c>
      <c r="O44" s="14">
        <f t="shared" si="17"/>
        <v>6362400</v>
      </c>
    </row>
    <row r="45" spans="1:15">
      <c r="A45" s="60"/>
      <c r="B45" s="71" t="s">
        <v>57</v>
      </c>
      <c r="C45" s="72">
        <v>27100000</v>
      </c>
      <c r="D45" s="72">
        <v>0</v>
      </c>
      <c r="E45" s="72">
        <f t="shared" si="12"/>
        <v>27100000</v>
      </c>
      <c r="F45" s="72">
        <v>0</v>
      </c>
      <c r="G45" s="72">
        <f t="shared" si="13"/>
        <v>27100000</v>
      </c>
      <c r="H45" s="72">
        <v>0</v>
      </c>
      <c r="I45" s="72">
        <f t="shared" si="14"/>
        <v>27100000</v>
      </c>
      <c r="J45" s="72">
        <v>0</v>
      </c>
      <c r="K45" s="14">
        <f t="shared" si="15"/>
        <v>27100000</v>
      </c>
      <c r="L45" s="72">
        <v>0</v>
      </c>
      <c r="M45" s="14">
        <f t="shared" si="16"/>
        <v>27100000</v>
      </c>
      <c r="N45" s="72">
        <v>-4074837</v>
      </c>
      <c r="O45" s="14">
        <f t="shared" si="17"/>
        <v>23025163</v>
      </c>
    </row>
    <row r="46" spans="1:15">
      <c r="A46" s="60"/>
      <c r="B46" s="68" t="s">
        <v>58</v>
      </c>
      <c r="C46" s="69">
        <f>+C47+C60+C74</f>
        <v>9679536433.2183876</v>
      </c>
      <c r="D46" s="74">
        <v>0</v>
      </c>
      <c r="E46" s="69">
        <f t="shared" ref="E46:K46" si="18">+E47+E60+E74</f>
        <v>9679536433.2183876</v>
      </c>
      <c r="F46" s="69">
        <f t="shared" si="18"/>
        <v>0</v>
      </c>
      <c r="G46" s="69">
        <f t="shared" si="18"/>
        <v>9679536433.2183876</v>
      </c>
      <c r="H46" s="69">
        <f t="shared" si="18"/>
        <v>-62446191.194881901</v>
      </c>
      <c r="I46" s="69">
        <f t="shared" si="18"/>
        <v>9617090242.0235062</v>
      </c>
      <c r="J46" s="69">
        <f t="shared" si="18"/>
        <v>20488980</v>
      </c>
      <c r="K46" s="69">
        <f t="shared" si="18"/>
        <v>9637579222.0235062</v>
      </c>
      <c r="L46" s="69">
        <f>+L47+L60+L74</f>
        <v>0</v>
      </c>
      <c r="M46" s="69">
        <f>+M47+M60+M74</f>
        <v>9637579222.0235062</v>
      </c>
      <c r="N46" s="69">
        <f>+N47+N60+N74</f>
        <v>-420070271.24301034</v>
      </c>
      <c r="O46" s="69">
        <f>+O47+O60+O74</f>
        <v>9217508950.7804966</v>
      </c>
    </row>
    <row r="47" spans="1:15">
      <c r="A47" s="60"/>
      <c r="B47" s="50" t="s">
        <v>30</v>
      </c>
      <c r="C47" s="70">
        <f>SUM(C48:C58)</f>
        <v>6366114355.1383877</v>
      </c>
      <c r="D47" s="74">
        <v>0</v>
      </c>
      <c r="E47" s="70">
        <f t="shared" ref="E47:K47" si="19">SUM(E48:E58)</f>
        <v>6366114355.1383877</v>
      </c>
      <c r="F47" s="70">
        <f t="shared" si="19"/>
        <v>0</v>
      </c>
      <c r="G47" s="70">
        <f t="shared" si="19"/>
        <v>6366114355.1383877</v>
      </c>
      <c r="H47" s="70">
        <f t="shared" si="19"/>
        <v>-50238204.482188441</v>
      </c>
      <c r="I47" s="70">
        <f t="shared" si="19"/>
        <v>6315876150.6562004</v>
      </c>
      <c r="J47" s="70">
        <f t="shared" si="19"/>
        <v>20488980</v>
      </c>
      <c r="K47" s="70">
        <f t="shared" si="19"/>
        <v>6336365130.6562004</v>
      </c>
      <c r="L47" s="70">
        <f>SUM(L48:L58)</f>
        <v>0</v>
      </c>
      <c r="M47" s="70">
        <f>SUM(M48:M58)</f>
        <v>6336365130.6562004</v>
      </c>
      <c r="N47" s="70">
        <f>SUM(N48:N58)</f>
        <v>-68515421.838648677</v>
      </c>
      <c r="O47" s="70">
        <f>SUM(O48:O58)</f>
        <v>6267849708.8175516</v>
      </c>
    </row>
    <row r="48" spans="1:15">
      <c r="A48" s="60"/>
      <c r="B48" s="71" t="s">
        <v>31</v>
      </c>
      <c r="C48" s="72">
        <v>3707952002.3999982</v>
      </c>
      <c r="D48" s="73">
        <f>42177600-130248</f>
        <v>42047352</v>
      </c>
      <c r="E48" s="72">
        <f t="shared" ref="E48:E58" si="20">+C48+D48</f>
        <v>3749999354.3999982</v>
      </c>
      <c r="F48" s="72">
        <v>0</v>
      </c>
      <c r="G48" s="72">
        <f t="shared" ref="G48:G59" si="21">+E48+F48</f>
        <v>3749999354.3999982</v>
      </c>
      <c r="H48" s="72">
        <v>-31211078.0399969</v>
      </c>
      <c r="I48" s="72">
        <f t="shared" ref="I48:I59" si="22">+G48+H48</f>
        <v>3718788276.3600011</v>
      </c>
      <c r="J48" s="72">
        <v>11718630</v>
      </c>
      <c r="K48" s="14">
        <f t="shared" ref="K48:K58" si="23">+I48+J48</f>
        <v>3730506906.3600011</v>
      </c>
      <c r="L48" s="72">
        <v>0</v>
      </c>
      <c r="M48" s="14">
        <f t="shared" ref="M48:M58" si="24">+K48+L48</f>
        <v>3730506906.3600011</v>
      </c>
      <c r="N48" s="72">
        <v>-36832612.270000003</v>
      </c>
      <c r="O48" s="14">
        <f t="shared" ref="O48:O58" si="25">+M48+N48</f>
        <v>3693674294.0900011</v>
      </c>
    </row>
    <row r="49" spans="1:17">
      <c r="A49" s="60"/>
      <c r="B49" s="71" t="s">
        <v>32</v>
      </c>
      <c r="C49" s="72">
        <v>141713040</v>
      </c>
      <c r="D49" s="73">
        <v>130248</v>
      </c>
      <c r="E49" s="72">
        <f t="shared" si="20"/>
        <v>141843288</v>
      </c>
      <c r="F49" s="72">
        <v>0</v>
      </c>
      <c r="G49" s="72">
        <f t="shared" si="21"/>
        <v>141843288</v>
      </c>
      <c r="H49" s="72">
        <v>0</v>
      </c>
      <c r="I49" s="72">
        <f t="shared" si="22"/>
        <v>141843288</v>
      </c>
      <c r="J49" s="72">
        <v>1323165</v>
      </c>
      <c r="K49" s="14">
        <f t="shared" si="23"/>
        <v>143166453</v>
      </c>
      <c r="L49" s="72">
        <v>0</v>
      </c>
      <c r="M49" s="14">
        <f t="shared" si="24"/>
        <v>143166453</v>
      </c>
      <c r="N49" s="72">
        <v>0</v>
      </c>
      <c r="O49" s="14">
        <f t="shared" si="25"/>
        <v>143166453</v>
      </c>
    </row>
    <row r="50" spans="1:17">
      <c r="A50" s="60"/>
      <c r="B50" s="71" t="s">
        <v>33</v>
      </c>
      <c r="C50" s="72">
        <v>314738960</v>
      </c>
      <c r="D50" s="73">
        <v>3514800</v>
      </c>
      <c r="E50" s="72">
        <f t="shared" si="20"/>
        <v>318253760</v>
      </c>
      <c r="F50" s="72">
        <v>0</v>
      </c>
      <c r="G50" s="72">
        <f t="shared" si="21"/>
        <v>318253760</v>
      </c>
      <c r="H50" s="72">
        <v>-2550708</v>
      </c>
      <c r="I50" s="72">
        <f t="shared" si="22"/>
        <v>315703052</v>
      </c>
      <c r="J50" s="72">
        <v>1086810</v>
      </c>
      <c r="K50" s="14">
        <f t="shared" si="23"/>
        <v>316789862</v>
      </c>
      <c r="L50" s="72">
        <v>0</v>
      </c>
      <c r="M50" s="14">
        <f t="shared" si="24"/>
        <v>316789862</v>
      </c>
      <c r="N50" s="72">
        <v>0</v>
      </c>
      <c r="O50" s="14">
        <f t="shared" si="25"/>
        <v>316789862</v>
      </c>
    </row>
    <row r="51" spans="1:17">
      <c r="A51" s="60"/>
      <c r="B51" s="71" t="s">
        <v>34</v>
      </c>
      <c r="C51" s="72">
        <v>10378000</v>
      </c>
      <c r="D51" s="73">
        <v>0</v>
      </c>
      <c r="E51" s="72">
        <f t="shared" si="20"/>
        <v>10378000</v>
      </c>
      <c r="F51" s="72">
        <v>0</v>
      </c>
      <c r="G51" s="72">
        <f t="shared" si="21"/>
        <v>10378000</v>
      </c>
      <c r="H51" s="72">
        <v>-86000</v>
      </c>
      <c r="I51" s="72">
        <f t="shared" si="22"/>
        <v>10292000</v>
      </c>
      <c r="J51" s="72">
        <v>0</v>
      </c>
      <c r="K51" s="14">
        <f t="shared" si="23"/>
        <v>10292000</v>
      </c>
      <c r="L51" s="72">
        <v>0</v>
      </c>
      <c r="M51" s="14">
        <f t="shared" si="24"/>
        <v>10292000</v>
      </c>
      <c r="N51" s="72">
        <v>0</v>
      </c>
      <c r="O51" s="14">
        <f t="shared" si="25"/>
        <v>10292000</v>
      </c>
    </row>
    <row r="52" spans="1:17">
      <c r="A52" s="60"/>
      <c r="B52" s="71" t="s">
        <v>35</v>
      </c>
      <c r="C52" s="72">
        <v>250961333.33333337</v>
      </c>
      <c r="D52" s="73">
        <v>2929000</v>
      </c>
      <c r="E52" s="72">
        <f t="shared" si="20"/>
        <v>253890333.33333337</v>
      </c>
      <c r="F52" s="72">
        <v>0</v>
      </c>
      <c r="G52" s="72">
        <f t="shared" si="21"/>
        <v>253890333.33333337</v>
      </c>
      <c r="H52" s="72">
        <v>-2170333.3333332799</v>
      </c>
      <c r="I52" s="72">
        <f t="shared" si="22"/>
        <v>251720000.00000009</v>
      </c>
      <c r="J52" s="72">
        <v>813795</v>
      </c>
      <c r="K52" s="14">
        <f t="shared" si="23"/>
        <v>252533795.00000009</v>
      </c>
      <c r="L52" s="72">
        <v>0</v>
      </c>
      <c r="M52" s="14">
        <f t="shared" si="24"/>
        <v>252533795.00000009</v>
      </c>
      <c r="N52" s="72">
        <v>0</v>
      </c>
      <c r="O52" s="14">
        <f t="shared" si="25"/>
        <v>252533795.00000009</v>
      </c>
    </row>
    <row r="53" spans="1:17">
      <c r="A53" s="60"/>
      <c r="B53" s="71" t="s">
        <v>36</v>
      </c>
      <c r="C53" s="72">
        <v>231557725</v>
      </c>
      <c r="D53" s="73">
        <v>-65683702.144000001</v>
      </c>
      <c r="E53" s="72">
        <f t="shared" si="20"/>
        <v>165874022.85600001</v>
      </c>
      <c r="F53" s="72">
        <v>0</v>
      </c>
      <c r="G53" s="72">
        <f t="shared" si="21"/>
        <v>165874022.85600001</v>
      </c>
      <c r="H53" s="72">
        <v>-1764166.95000002</v>
      </c>
      <c r="I53" s="72">
        <f t="shared" si="22"/>
        <v>164109855.90599999</v>
      </c>
      <c r="J53" s="72">
        <v>0</v>
      </c>
      <c r="K53" s="14">
        <f t="shared" si="23"/>
        <v>164109855.90599999</v>
      </c>
      <c r="L53" s="72">
        <v>0</v>
      </c>
      <c r="M53" s="14">
        <f t="shared" si="24"/>
        <v>164109855.90599999</v>
      </c>
      <c r="N53" s="72">
        <v>-3580812.5559999901</v>
      </c>
      <c r="O53" s="14">
        <f t="shared" si="25"/>
        <v>160529043.34999999</v>
      </c>
    </row>
    <row r="54" spans="1:17">
      <c r="A54" s="60"/>
      <c r="B54" s="71" t="s">
        <v>37</v>
      </c>
      <c r="C54" s="72">
        <v>89694200</v>
      </c>
      <c r="D54" s="73">
        <v>243000</v>
      </c>
      <c r="E54" s="72">
        <f t="shared" si="20"/>
        <v>89937200</v>
      </c>
      <c r="F54" s="72">
        <v>0</v>
      </c>
      <c r="G54" s="72">
        <f t="shared" si="21"/>
        <v>89937200</v>
      </c>
      <c r="H54" s="72">
        <v>0</v>
      </c>
      <c r="I54" s="72">
        <f t="shared" si="22"/>
        <v>89937200</v>
      </c>
      <c r="J54" s="72">
        <v>750000</v>
      </c>
      <c r="K54" s="14">
        <f t="shared" si="23"/>
        <v>90687200</v>
      </c>
      <c r="L54" s="72">
        <v>0</v>
      </c>
      <c r="M54" s="14">
        <f t="shared" si="24"/>
        <v>90687200</v>
      </c>
      <c r="N54" s="72">
        <v>-871675</v>
      </c>
      <c r="O54" s="14">
        <f t="shared" si="25"/>
        <v>89815525</v>
      </c>
    </row>
    <row r="55" spans="1:17">
      <c r="A55" s="60"/>
      <c r="B55" s="71" t="s">
        <v>38</v>
      </c>
      <c r="C55" s="72">
        <v>79458000</v>
      </c>
      <c r="D55" s="73">
        <v>0</v>
      </c>
      <c r="E55" s="72">
        <f t="shared" si="20"/>
        <v>79458000</v>
      </c>
      <c r="F55" s="72">
        <v>0</v>
      </c>
      <c r="G55" s="72">
        <f t="shared" si="21"/>
        <v>79458000</v>
      </c>
      <c r="H55" s="72">
        <v>0</v>
      </c>
      <c r="I55" s="72">
        <f t="shared" si="22"/>
        <v>79458000</v>
      </c>
      <c r="J55" s="72">
        <v>0</v>
      </c>
      <c r="K55" s="14">
        <f t="shared" si="23"/>
        <v>79458000</v>
      </c>
      <c r="L55" s="72">
        <v>0</v>
      </c>
      <c r="M55" s="14">
        <f t="shared" si="24"/>
        <v>79458000</v>
      </c>
      <c r="N55" s="72">
        <v>-19819000</v>
      </c>
      <c r="O55" s="14">
        <f t="shared" si="25"/>
        <v>59639000</v>
      </c>
    </row>
    <row r="56" spans="1:17">
      <c r="A56" s="60"/>
      <c r="B56" s="71" t="s">
        <v>39</v>
      </c>
      <c r="C56" s="72">
        <v>418053491.20000011</v>
      </c>
      <c r="D56" s="73">
        <v>3936576</v>
      </c>
      <c r="E56" s="72">
        <f t="shared" si="20"/>
        <v>421990067.20000011</v>
      </c>
      <c r="F56" s="72">
        <v>0</v>
      </c>
      <c r="G56" s="72">
        <f t="shared" si="21"/>
        <v>421990067.20000011</v>
      </c>
      <c r="H56" s="72">
        <v>-2856792.9600005699</v>
      </c>
      <c r="I56" s="72">
        <f t="shared" si="22"/>
        <v>419133274.23999953</v>
      </c>
      <c r="J56" s="72">
        <v>1217235</v>
      </c>
      <c r="K56" s="14">
        <f t="shared" si="23"/>
        <v>420350509.23999953</v>
      </c>
      <c r="L56" s="72">
        <v>0</v>
      </c>
      <c r="M56" s="14">
        <f t="shared" si="24"/>
        <v>420350509.23999953</v>
      </c>
      <c r="N56" s="72">
        <v>0</v>
      </c>
      <c r="O56" s="14">
        <f t="shared" si="25"/>
        <v>420350509.23999953</v>
      </c>
    </row>
    <row r="57" spans="1:17">
      <c r="A57" s="60"/>
      <c r="B57" s="71" t="s">
        <v>40</v>
      </c>
      <c r="C57" s="72">
        <v>796337307.20505655</v>
      </c>
      <c r="D57" s="73">
        <v>9086742.1439999994</v>
      </c>
      <c r="E57" s="72">
        <f t="shared" si="20"/>
        <v>805424049.3490566</v>
      </c>
      <c r="F57" s="72">
        <v>0</v>
      </c>
      <c r="G57" s="72">
        <f t="shared" si="21"/>
        <v>805424049.3490566</v>
      </c>
      <c r="H57" s="72">
        <v>-6786373.19885768</v>
      </c>
      <c r="I57" s="72">
        <f t="shared" si="22"/>
        <v>798637676.15019894</v>
      </c>
      <c r="J57" s="72">
        <v>2524665</v>
      </c>
      <c r="K57" s="14">
        <f t="shared" si="23"/>
        <v>801162341.15019894</v>
      </c>
      <c r="L57" s="72">
        <v>0</v>
      </c>
      <c r="M57" s="14">
        <f t="shared" si="24"/>
        <v>801162341.15019894</v>
      </c>
      <c r="N57" s="72">
        <v>-4371617.5126486896</v>
      </c>
      <c r="O57" s="14">
        <f t="shared" si="25"/>
        <v>796790723.63755023</v>
      </c>
    </row>
    <row r="58" spans="1:17">
      <c r="A58" s="60"/>
      <c r="B58" s="71" t="s">
        <v>41</v>
      </c>
      <c r="C58" s="72">
        <v>325270296</v>
      </c>
      <c r="D58" s="73">
        <v>3795984</v>
      </c>
      <c r="E58" s="72">
        <f t="shared" si="20"/>
        <v>329066280</v>
      </c>
      <c r="F58" s="72">
        <v>0</v>
      </c>
      <c r="G58" s="72">
        <f t="shared" si="21"/>
        <v>329066280</v>
      </c>
      <c r="H58" s="72">
        <v>-2812752</v>
      </c>
      <c r="I58" s="72">
        <f t="shared" si="22"/>
        <v>326253528</v>
      </c>
      <c r="J58" s="72">
        <v>1054680</v>
      </c>
      <c r="K58" s="14">
        <f t="shared" si="23"/>
        <v>327308208</v>
      </c>
      <c r="L58" s="72">
        <v>0</v>
      </c>
      <c r="M58" s="14">
        <f t="shared" si="24"/>
        <v>327308208</v>
      </c>
      <c r="N58" s="72">
        <v>-3039704.5</v>
      </c>
      <c r="O58" s="14">
        <f t="shared" si="25"/>
        <v>324268503.5</v>
      </c>
    </row>
    <row r="59" spans="1:17" hidden="1">
      <c r="A59" s="60"/>
      <c r="B59" s="71" t="s">
        <v>42</v>
      </c>
      <c r="C59" s="72">
        <v>0</v>
      </c>
      <c r="D59" s="73">
        <v>0</v>
      </c>
      <c r="E59" s="72">
        <v>0</v>
      </c>
      <c r="F59" s="72">
        <v>0</v>
      </c>
      <c r="G59" s="72">
        <f t="shared" si="21"/>
        <v>0</v>
      </c>
      <c r="H59" s="72">
        <v>0</v>
      </c>
      <c r="I59" s="72">
        <f t="shared" si="22"/>
        <v>0</v>
      </c>
      <c r="J59" s="72"/>
      <c r="K59" s="72"/>
      <c r="L59" s="72"/>
      <c r="M59" s="72"/>
      <c r="N59" s="72">
        <v>0</v>
      </c>
      <c r="O59" s="72"/>
    </row>
    <row r="60" spans="1:17">
      <c r="A60" s="60"/>
      <c r="B60" s="50" t="s">
        <v>43</v>
      </c>
      <c r="C60" s="70">
        <f t="shared" ref="C60:O60" si="26">SUM(C61:C73)</f>
        <v>1937929738.0799999</v>
      </c>
      <c r="D60" s="70">
        <f t="shared" si="26"/>
        <v>0</v>
      </c>
      <c r="E60" s="70">
        <f t="shared" si="26"/>
        <v>1937929738.0799999</v>
      </c>
      <c r="F60" s="70">
        <f t="shared" si="26"/>
        <v>0</v>
      </c>
      <c r="G60" s="70">
        <f t="shared" si="26"/>
        <v>1937929738.0799999</v>
      </c>
      <c r="H60" s="70">
        <f t="shared" si="26"/>
        <v>-12207986.71269346</v>
      </c>
      <c r="I60" s="70">
        <f t="shared" si="26"/>
        <v>1925721751.3673067</v>
      </c>
      <c r="J60" s="70">
        <f t="shared" si="26"/>
        <v>0</v>
      </c>
      <c r="K60" s="70">
        <f t="shared" si="26"/>
        <v>1925721751.3673067</v>
      </c>
      <c r="L60" s="70">
        <f t="shared" si="26"/>
        <v>0</v>
      </c>
      <c r="M60" s="70">
        <f t="shared" si="26"/>
        <v>1925721751.3673067</v>
      </c>
      <c r="N60" s="70">
        <f t="shared" si="26"/>
        <v>-270737165.95436168</v>
      </c>
      <c r="O60" s="70">
        <f t="shared" si="26"/>
        <v>1654984585.4129448</v>
      </c>
    </row>
    <row r="61" spans="1:17" s="76" customFormat="1">
      <c r="A61" s="75"/>
      <c r="B61" s="71" t="s">
        <v>44</v>
      </c>
      <c r="C61" s="72">
        <v>12320002</v>
      </c>
      <c r="D61" s="72">
        <v>0</v>
      </c>
      <c r="E61" s="72">
        <f t="shared" ref="E61:E73" si="27">+C61+D61</f>
        <v>12320002</v>
      </c>
      <c r="F61" s="72">
        <v>0</v>
      </c>
      <c r="G61" s="72">
        <f t="shared" ref="G61:G73" si="28">+E61+F61</f>
        <v>12320002</v>
      </c>
      <c r="H61" s="72">
        <v>0</v>
      </c>
      <c r="I61" s="72">
        <f t="shared" ref="I61:I73" si="29">+G61+H61</f>
        <v>12320002</v>
      </c>
      <c r="J61" s="72">
        <v>0</v>
      </c>
      <c r="K61" s="14">
        <f t="shared" ref="K61:K73" si="30">+I61+J61</f>
        <v>12320002</v>
      </c>
      <c r="L61" s="72">
        <v>0</v>
      </c>
      <c r="M61" s="14">
        <f t="shared" ref="M61:M73" si="31">+K61+L61</f>
        <v>12320002</v>
      </c>
      <c r="N61" s="72">
        <v>-1510347</v>
      </c>
      <c r="O61" s="14">
        <f t="shared" ref="O61:O73" si="32">+M61+N61</f>
        <v>10809655</v>
      </c>
      <c r="Q61" s="77" t="e">
        <f>+O61-#REF!</f>
        <v>#REF!</v>
      </c>
    </row>
    <row r="62" spans="1:17">
      <c r="A62" s="60"/>
      <c r="B62" s="71" t="s">
        <v>45</v>
      </c>
      <c r="C62" s="72">
        <v>107899000</v>
      </c>
      <c r="D62" s="72">
        <v>0</v>
      </c>
      <c r="E62" s="72">
        <f t="shared" si="27"/>
        <v>107899000</v>
      </c>
      <c r="F62" s="72">
        <v>0</v>
      </c>
      <c r="G62" s="72">
        <f t="shared" si="28"/>
        <v>107899000</v>
      </c>
      <c r="H62" s="72">
        <v>0</v>
      </c>
      <c r="I62" s="72">
        <f t="shared" si="29"/>
        <v>107899000</v>
      </c>
      <c r="J62" s="72">
        <v>0</v>
      </c>
      <c r="K62" s="14">
        <f t="shared" si="30"/>
        <v>107899000</v>
      </c>
      <c r="L62" s="72">
        <v>0</v>
      </c>
      <c r="M62" s="14">
        <f t="shared" si="31"/>
        <v>107899000</v>
      </c>
      <c r="N62" s="72">
        <v>-6165615</v>
      </c>
      <c r="O62" s="14">
        <f t="shared" si="32"/>
        <v>101733385</v>
      </c>
    </row>
    <row r="63" spans="1:17" hidden="1">
      <c r="A63" s="60"/>
      <c r="B63" s="71" t="s">
        <v>46</v>
      </c>
      <c r="C63" s="72"/>
      <c r="D63" s="72"/>
      <c r="E63" s="72"/>
      <c r="F63" s="72"/>
      <c r="G63" s="72"/>
      <c r="H63" s="72"/>
      <c r="I63" s="72"/>
      <c r="J63" s="72"/>
      <c r="K63" s="14"/>
      <c r="L63" s="72"/>
      <c r="M63" s="14"/>
      <c r="N63" s="72">
        <v>0</v>
      </c>
      <c r="O63" s="14">
        <f t="shared" si="32"/>
        <v>0</v>
      </c>
    </row>
    <row r="64" spans="1:17">
      <c r="A64" s="60"/>
      <c r="B64" s="71" t="s">
        <v>47</v>
      </c>
      <c r="C64" s="72">
        <v>15815000</v>
      </c>
      <c r="D64" s="72">
        <v>0</v>
      </c>
      <c r="E64" s="72">
        <f t="shared" si="27"/>
        <v>15815000</v>
      </c>
      <c r="F64" s="72">
        <v>0</v>
      </c>
      <c r="G64" s="72">
        <f t="shared" si="28"/>
        <v>15815000</v>
      </c>
      <c r="H64" s="72">
        <v>0</v>
      </c>
      <c r="I64" s="72">
        <f t="shared" si="29"/>
        <v>15815000</v>
      </c>
      <c r="J64" s="72">
        <v>0</v>
      </c>
      <c r="K64" s="14">
        <f t="shared" si="30"/>
        <v>15815000</v>
      </c>
      <c r="L64" s="72">
        <v>0</v>
      </c>
      <c r="M64" s="14">
        <f t="shared" si="31"/>
        <v>15815000</v>
      </c>
      <c r="N64" s="72">
        <v>-1979766.66666667</v>
      </c>
      <c r="O64" s="14">
        <f t="shared" si="32"/>
        <v>13835233.33333333</v>
      </c>
    </row>
    <row r="65" spans="1:15">
      <c r="A65" s="60"/>
      <c r="B65" s="71" t="s">
        <v>48</v>
      </c>
      <c r="C65" s="72">
        <v>176273390</v>
      </c>
      <c r="D65" s="72">
        <v>35297539.376400001</v>
      </c>
      <c r="E65" s="72">
        <f t="shared" si="27"/>
        <v>211570929.37639999</v>
      </c>
      <c r="F65" s="72">
        <v>0</v>
      </c>
      <c r="G65" s="72">
        <f t="shared" si="28"/>
        <v>211570929.37639999</v>
      </c>
      <c r="H65" s="72">
        <v>-1527702.7133333599</v>
      </c>
      <c r="I65" s="72">
        <f t="shared" si="29"/>
        <v>210043226.66306663</v>
      </c>
      <c r="J65" s="72">
        <v>0</v>
      </c>
      <c r="K65" s="14">
        <f t="shared" si="30"/>
        <v>210043226.66306663</v>
      </c>
      <c r="L65" s="72">
        <v>0</v>
      </c>
      <c r="M65" s="14">
        <f t="shared" si="31"/>
        <v>210043226.66306663</v>
      </c>
      <c r="N65" s="72">
        <v>-43527616.443066701</v>
      </c>
      <c r="O65" s="14">
        <f t="shared" si="32"/>
        <v>166515610.21999991</v>
      </c>
    </row>
    <row r="66" spans="1:15">
      <c r="A66" s="60"/>
      <c r="B66" s="71" t="s">
        <v>49</v>
      </c>
      <c r="C66" s="72">
        <v>377755846.08000004</v>
      </c>
      <c r="D66" s="72">
        <v>0</v>
      </c>
      <c r="E66" s="72">
        <f t="shared" si="27"/>
        <v>377755846.08000004</v>
      </c>
      <c r="F66" s="72">
        <v>0</v>
      </c>
      <c r="G66" s="72">
        <f t="shared" si="28"/>
        <v>377755846.08000004</v>
      </c>
      <c r="H66" s="72">
        <v>-3273883.9993600999</v>
      </c>
      <c r="I66" s="72">
        <f t="shared" si="29"/>
        <v>374481962.08063996</v>
      </c>
      <c r="J66" s="72">
        <v>0</v>
      </c>
      <c r="K66" s="14">
        <f t="shared" si="30"/>
        <v>374481962.08063996</v>
      </c>
      <c r="L66" s="72">
        <v>0</v>
      </c>
      <c r="M66" s="14">
        <f t="shared" si="31"/>
        <v>374481962.08063996</v>
      </c>
      <c r="N66" s="72">
        <v>-20961852.4810283</v>
      </c>
      <c r="O66" s="14">
        <f t="shared" si="32"/>
        <v>353520109.59961164</v>
      </c>
    </row>
    <row r="67" spans="1:15">
      <c r="A67" s="60"/>
      <c r="B67" s="71" t="s">
        <v>50</v>
      </c>
      <c r="C67" s="72">
        <v>86878000</v>
      </c>
      <c r="D67" s="73">
        <f>-35297539.3764-3500000</f>
        <v>-38797539.376400001</v>
      </c>
      <c r="E67" s="72">
        <f t="shared" si="27"/>
        <v>48080460.623599999</v>
      </c>
      <c r="F67" s="72">
        <v>0</v>
      </c>
      <c r="G67" s="72">
        <f t="shared" si="28"/>
        <v>48080460.623599999</v>
      </c>
      <c r="H67" s="72">
        <v>0</v>
      </c>
      <c r="I67" s="72">
        <f t="shared" si="29"/>
        <v>48080460.623599999</v>
      </c>
      <c r="J67" s="72">
        <v>0</v>
      </c>
      <c r="K67" s="14">
        <f t="shared" si="30"/>
        <v>48080460.623599999</v>
      </c>
      <c r="L67" s="72">
        <v>0</v>
      </c>
      <c r="M67" s="14">
        <f t="shared" si="31"/>
        <v>48080460.623599999</v>
      </c>
      <c r="N67" s="72">
        <v>-28408286.673599999</v>
      </c>
      <c r="O67" s="14">
        <f t="shared" si="32"/>
        <v>19672173.949999999</v>
      </c>
    </row>
    <row r="68" spans="1:15">
      <c r="A68" s="60"/>
      <c r="B68" s="71" t="s">
        <v>51</v>
      </c>
      <c r="C68" s="72">
        <v>80000000</v>
      </c>
      <c r="D68" s="72">
        <v>0</v>
      </c>
      <c r="E68" s="72">
        <f t="shared" si="27"/>
        <v>80000000</v>
      </c>
      <c r="F68" s="72">
        <v>0</v>
      </c>
      <c r="G68" s="72">
        <f t="shared" si="28"/>
        <v>80000000</v>
      </c>
      <c r="H68" s="72">
        <v>0</v>
      </c>
      <c r="I68" s="72">
        <f t="shared" si="29"/>
        <v>80000000</v>
      </c>
      <c r="J68" s="72">
        <v>0</v>
      </c>
      <c r="K68" s="14">
        <f t="shared" si="30"/>
        <v>80000000</v>
      </c>
      <c r="L68" s="72">
        <v>0</v>
      </c>
      <c r="M68" s="14">
        <f t="shared" si="31"/>
        <v>80000000</v>
      </c>
      <c r="N68" s="72">
        <v>0</v>
      </c>
      <c r="O68" s="14">
        <f t="shared" si="32"/>
        <v>80000000</v>
      </c>
    </row>
    <row r="69" spans="1:15">
      <c r="A69" s="60"/>
      <c r="B69" s="71" t="s">
        <v>52</v>
      </c>
      <c r="C69" s="72">
        <v>38978300</v>
      </c>
      <c r="D69" s="72">
        <v>0</v>
      </c>
      <c r="E69" s="72">
        <f t="shared" si="27"/>
        <v>38978300</v>
      </c>
      <c r="F69" s="72">
        <v>0</v>
      </c>
      <c r="G69" s="72">
        <f t="shared" si="28"/>
        <v>38978300</v>
      </c>
      <c r="H69" s="72">
        <v>0</v>
      </c>
      <c r="I69" s="72">
        <f t="shared" si="29"/>
        <v>38978300</v>
      </c>
      <c r="J69" s="72">
        <v>0</v>
      </c>
      <c r="K69" s="14">
        <f t="shared" si="30"/>
        <v>38978300</v>
      </c>
      <c r="L69" s="72">
        <v>0</v>
      </c>
      <c r="M69" s="14">
        <f t="shared" si="31"/>
        <v>38978300</v>
      </c>
      <c r="N69" s="72">
        <v>-25262755.690000001</v>
      </c>
      <c r="O69" s="14">
        <f t="shared" si="32"/>
        <v>13715544.309999999</v>
      </c>
    </row>
    <row r="70" spans="1:15">
      <c r="A70" s="60"/>
      <c r="B70" s="71" t="s">
        <v>53</v>
      </c>
      <c r="C70" s="72">
        <v>45420000</v>
      </c>
      <c r="D70" s="72">
        <v>3500000</v>
      </c>
      <c r="E70" s="72">
        <f t="shared" si="27"/>
        <v>48920000</v>
      </c>
      <c r="F70" s="72">
        <v>0</v>
      </c>
      <c r="G70" s="72">
        <f t="shared" si="28"/>
        <v>48920000</v>
      </c>
      <c r="H70" s="72">
        <v>0</v>
      </c>
      <c r="I70" s="72">
        <f t="shared" si="29"/>
        <v>48920000</v>
      </c>
      <c r="J70" s="72">
        <v>0</v>
      </c>
      <c r="K70" s="14">
        <f t="shared" si="30"/>
        <v>48920000</v>
      </c>
      <c r="L70" s="72">
        <v>0</v>
      </c>
      <c r="M70" s="14">
        <f t="shared" si="31"/>
        <v>48920000</v>
      </c>
      <c r="N70" s="72">
        <v>-2734112</v>
      </c>
      <c r="O70" s="14">
        <f t="shared" si="32"/>
        <v>46185888</v>
      </c>
    </row>
    <row r="71" spans="1:15" hidden="1">
      <c r="A71" s="60"/>
      <c r="B71" s="71" t="s">
        <v>54</v>
      </c>
      <c r="C71" s="72"/>
      <c r="D71" s="72"/>
      <c r="E71" s="72"/>
      <c r="F71" s="72"/>
      <c r="G71" s="72"/>
      <c r="H71" s="72"/>
      <c r="I71" s="72"/>
      <c r="J71" s="72"/>
      <c r="K71" s="14"/>
      <c r="L71" s="72"/>
      <c r="M71" s="14"/>
      <c r="N71" s="72">
        <v>0</v>
      </c>
      <c r="O71" s="14">
        <f t="shared" si="32"/>
        <v>0</v>
      </c>
    </row>
    <row r="72" spans="1:15">
      <c r="A72" s="60"/>
      <c r="B72" s="71" t="s">
        <v>55</v>
      </c>
      <c r="C72" s="72">
        <v>149323000</v>
      </c>
      <c r="D72" s="72">
        <v>0</v>
      </c>
      <c r="E72" s="72">
        <f t="shared" si="27"/>
        <v>149323000</v>
      </c>
      <c r="F72" s="72">
        <v>0</v>
      </c>
      <c r="G72" s="72">
        <f t="shared" si="28"/>
        <v>149323000</v>
      </c>
      <c r="H72" s="72">
        <v>0</v>
      </c>
      <c r="I72" s="72">
        <f t="shared" si="29"/>
        <v>149323000</v>
      </c>
      <c r="J72" s="72">
        <v>0</v>
      </c>
      <c r="K72" s="14">
        <f t="shared" si="30"/>
        <v>149323000</v>
      </c>
      <c r="L72" s="72">
        <v>0</v>
      </c>
      <c r="M72" s="14">
        <f t="shared" si="31"/>
        <v>149323000</v>
      </c>
      <c r="N72" s="72">
        <v>-90862203</v>
      </c>
      <c r="O72" s="14">
        <f t="shared" si="32"/>
        <v>58460797</v>
      </c>
    </row>
    <row r="73" spans="1:15">
      <c r="A73" s="60"/>
      <c r="B73" s="71" t="s">
        <v>56</v>
      </c>
      <c r="C73" s="72">
        <v>847267200</v>
      </c>
      <c r="D73" s="72">
        <v>0</v>
      </c>
      <c r="E73" s="72">
        <f t="shared" si="27"/>
        <v>847267200</v>
      </c>
      <c r="F73" s="72">
        <v>0</v>
      </c>
      <c r="G73" s="72">
        <f t="shared" si="28"/>
        <v>847267200</v>
      </c>
      <c r="H73" s="72">
        <v>-7406400</v>
      </c>
      <c r="I73" s="72">
        <f t="shared" si="29"/>
        <v>839860800</v>
      </c>
      <c r="J73" s="72">
        <v>0</v>
      </c>
      <c r="K73" s="14">
        <f t="shared" si="30"/>
        <v>839860800</v>
      </c>
      <c r="L73" s="72">
        <v>0</v>
      </c>
      <c r="M73" s="14">
        <f t="shared" si="31"/>
        <v>839860800</v>
      </c>
      <c r="N73" s="72">
        <v>-49324611</v>
      </c>
      <c r="O73" s="14">
        <f t="shared" si="32"/>
        <v>790536189</v>
      </c>
    </row>
    <row r="74" spans="1:15">
      <c r="A74" s="60"/>
      <c r="B74" s="56" t="s">
        <v>59</v>
      </c>
      <c r="C74" s="70">
        <f>SUM(C75:C84)</f>
        <v>1375492340</v>
      </c>
      <c r="D74" s="70">
        <f>SUM(D75:D84)</f>
        <v>0</v>
      </c>
      <c r="E74" s="70">
        <f>SUM(E75:E84)</f>
        <v>1375492340</v>
      </c>
      <c r="F74" s="70">
        <f>SUM(F75:F84)</f>
        <v>0</v>
      </c>
      <c r="G74" s="70">
        <f>SUM(G75:G83)</f>
        <v>1375492340</v>
      </c>
      <c r="H74" s="70">
        <f>SUM(H75:H84)</f>
        <v>0</v>
      </c>
      <c r="I74" s="70">
        <f t="shared" ref="I74:O74" si="33">SUM(I75:I83)</f>
        <v>1375492340</v>
      </c>
      <c r="J74" s="70">
        <f t="shared" si="33"/>
        <v>0</v>
      </c>
      <c r="K74" s="70">
        <f t="shared" si="33"/>
        <v>1375492340</v>
      </c>
      <c r="L74" s="70">
        <f t="shared" si="33"/>
        <v>0</v>
      </c>
      <c r="M74" s="70">
        <f t="shared" si="33"/>
        <v>1375492340</v>
      </c>
      <c r="N74" s="70">
        <f t="shared" si="33"/>
        <v>-80817683.450000003</v>
      </c>
      <c r="O74" s="70">
        <f t="shared" si="33"/>
        <v>1294674656.55</v>
      </c>
    </row>
    <row r="75" spans="1:15" ht="45">
      <c r="A75" s="60"/>
      <c r="B75" s="78" t="s">
        <v>91</v>
      </c>
      <c r="C75" s="72">
        <v>57314500</v>
      </c>
      <c r="D75" s="72">
        <v>0</v>
      </c>
      <c r="E75" s="72">
        <f t="shared" ref="E75:E83" si="34">+C75+D75</f>
        <v>57314500</v>
      </c>
      <c r="F75" s="72">
        <v>0</v>
      </c>
      <c r="G75" s="72">
        <f t="shared" ref="G75:G84" si="35">+E75+F75</f>
        <v>57314500</v>
      </c>
      <c r="H75" s="72">
        <v>0</v>
      </c>
      <c r="I75" s="72">
        <f t="shared" ref="I75:I84" si="36">+G75+H75</f>
        <v>57314500</v>
      </c>
      <c r="J75" s="72">
        <v>0</v>
      </c>
      <c r="K75" s="14">
        <f t="shared" ref="K75:K84" si="37">+I75+J75</f>
        <v>57314500</v>
      </c>
      <c r="L75" s="72">
        <v>0</v>
      </c>
      <c r="M75" s="14">
        <f t="shared" ref="M75:M84" si="38">+K75+L75</f>
        <v>57314500</v>
      </c>
      <c r="N75" s="72">
        <v>-6235116.6500000004</v>
      </c>
      <c r="O75" s="14">
        <f t="shared" ref="O75:O83" si="39">+M75+N75</f>
        <v>51079383.350000001</v>
      </c>
    </row>
    <row r="76" spans="1:15" ht="30">
      <c r="A76" s="60"/>
      <c r="B76" s="78" t="s">
        <v>92</v>
      </c>
      <c r="C76" s="72">
        <v>73061100</v>
      </c>
      <c r="D76" s="72">
        <v>0</v>
      </c>
      <c r="E76" s="72">
        <f t="shared" si="34"/>
        <v>73061100</v>
      </c>
      <c r="F76" s="72">
        <v>0</v>
      </c>
      <c r="G76" s="72">
        <f t="shared" si="35"/>
        <v>73061100</v>
      </c>
      <c r="H76" s="72">
        <v>0</v>
      </c>
      <c r="I76" s="72">
        <f t="shared" si="36"/>
        <v>73061100</v>
      </c>
      <c r="J76" s="72">
        <v>0</v>
      </c>
      <c r="K76" s="14">
        <f t="shared" si="37"/>
        <v>73061100</v>
      </c>
      <c r="L76" s="72">
        <v>0</v>
      </c>
      <c r="M76" s="14">
        <f t="shared" si="38"/>
        <v>73061100</v>
      </c>
      <c r="N76" s="72">
        <v>-7255150</v>
      </c>
      <c r="O76" s="14">
        <f t="shared" si="39"/>
        <v>65805950</v>
      </c>
    </row>
    <row r="77" spans="1:15" ht="30">
      <c r="A77" s="60"/>
      <c r="B77" s="78" t="s">
        <v>93</v>
      </c>
      <c r="C77" s="72">
        <v>53852600</v>
      </c>
      <c r="D77" s="72">
        <v>0</v>
      </c>
      <c r="E77" s="72">
        <f t="shared" si="34"/>
        <v>53852600</v>
      </c>
      <c r="F77" s="72">
        <v>0</v>
      </c>
      <c r="G77" s="72">
        <f t="shared" si="35"/>
        <v>53852600</v>
      </c>
      <c r="H77" s="72">
        <v>0</v>
      </c>
      <c r="I77" s="72">
        <f t="shared" si="36"/>
        <v>53852600</v>
      </c>
      <c r="J77" s="72">
        <v>0</v>
      </c>
      <c r="K77" s="14">
        <f t="shared" si="37"/>
        <v>53852600</v>
      </c>
      <c r="L77" s="72">
        <v>0</v>
      </c>
      <c r="M77" s="14">
        <f t="shared" si="38"/>
        <v>53852600</v>
      </c>
      <c r="N77" s="72">
        <v>-2481046</v>
      </c>
      <c r="O77" s="14">
        <f t="shared" si="39"/>
        <v>51371554</v>
      </c>
    </row>
    <row r="78" spans="1:15" ht="45">
      <c r="A78" s="60"/>
      <c r="B78" s="78" t="s">
        <v>94</v>
      </c>
      <c r="C78" s="72">
        <v>10665000</v>
      </c>
      <c r="D78" s="72">
        <v>0</v>
      </c>
      <c r="E78" s="72">
        <f t="shared" si="34"/>
        <v>10665000</v>
      </c>
      <c r="F78" s="72">
        <v>0</v>
      </c>
      <c r="G78" s="72">
        <f t="shared" si="35"/>
        <v>10665000</v>
      </c>
      <c r="H78" s="72">
        <v>0</v>
      </c>
      <c r="I78" s="72">
        <f t="shared" si="36"/>
        <v>10665000</v>
      </c>
      <c r="J78" s="72">
        <v>0</v>
      </c>
      <c r="K78" s="14">
        <f t="shared" si="37"/>
        <v>10665000</v>
      </c>
      <c r="L78" s="72">
        <v>0</v>
      </c>
      <c r="M78" s="14">
        <f t="shared" si="38"/>
        <v>10665000</v>
      </c>
      <c r="N78" s="72">
        <v>-1638102.8</v>
      </c>
      <c r="O78" s="14">
        <f t="shared" si="39"/>
        <v>9026897.1999999993</v>
      </c>
    </row>
    <row r="79" spans="1:15" ht="30">
      <c r="A79" s="60"/>
      <c r="B79" s="78" t="s">
        <v>95</v>
      </c>
      <c r="C79" s="72">
        <v>15588000</v>
      </c>
      <c r="D79" s="72">
        <v>0</v>
      </c>
      <c r="E79" s="72">
        <f t="shared" si="34"/>
        <v>15588000</v>
      </c>
      <c r="F79" s="72">
        <v>0</v>
      </c>
      <c r="G79" s="72">
        <f t="shared" si="35"/>
        <v>15588000</v>
      </c>
      <c r="H79" s="72">
        <v>0</v>
      </c>
      <c r="I79" s="72">
        <f t="shared" si="36"/>
        <v>15588000</v>
      </c>
      <c r="J79" s="72">
        <v>0</v>
      </c>
      <c r="K79" s="14">
        <f t="shared" si="37"/>
        <v>15588000</v>
      </c>
      <c r="L79" s="72">
        <v>0</v>
      </c>
      <c r="M79" s="14">
        <f t="shared" si="38"/>
        <v>15588000</v>
      </c>
      <c r="N79" s="72">
        <v>-4785135</v>
      </c>
      <c r="O79" s="14">
        <f t="shared" si="39"/>
        <v>10802865</v>
      </c>
    </row>
    <row r="80" spans="1:15" ht="45">
      <c r="A80" s="60"/>
      <c r="B80" s="78" t="s">
        <v>65</v>
      </c>
      <c r="C80" s="72">
        <v>595243440</v>
      </c>
      <c r="D80" s="72">
        <v>0</v>
      </c>
      <c r="E80" s="72">
        <f t="shared" si="34"/>
        <v>595243440</v>
      </c>
      <c r="F80" s="72">
        <v>0</v>
      </c>
      <c r="G80" s="72">
        <f t="shared" si="35"/>
        <v>595243440</v>
      </c>
      <c r="H80" s="72">
        <v>0</v>
      </c>
      <c r="I80" s="72">
        <f t="shared" si="36"/>
        <v>595243440</v>
      </c>
      <c r="J80" s="72">
        <v>0</v>
      </c>
      <c r="K80" s="14">
        <f t="shared" si="37"/>
        <v>595243440</v>
      </c>
      <c r="L80" s="72">
        <v>0</v>
      </c>
      <c r="M80" s="14">
        <f t="shared" si="38"/>
        <v>595243440</v>
      </c>
      <c r="N80" s="72">
        <v>-44929951</v>
      </c>
      <c r="O80" s="14">
        <f t="shared" si="39"/>
        <v>550313489</v>
      </c>
    </row>
    <row r="81" spans="1:15" ht="30">
      <c r="A81" s="60"/>
      <c r="B81" s="78" t="s">
        <v>96</v>
      </c>
      <c r="C81" s="72">
        <v>201719000</v>
      </c>
      <c r="D81" s="72">
        <v>0</v>
      </c>
      <c r="E81" s="72">
        <f t="shared" si="34"/>
        <v>201719000</v>
      </c>
      <c r="F81" s="72">
        <v>0</v>
      </c>
      <c r="G81" s="72">
        <f t="shared" si="35"/>
        <v>201719000</v>
      </c>
      <c r="H81" s="72">
        <v>0</v>
      </c>
      <c r="I81" s="72">
        <f t="shared" si="36"/>
        <v>201719000</v>
      </c>
      <c r="J81" s="72">
        <v>0</v>
      </c>
      <c r="K81" s="14">
        <f t="shared" si="37"/>
        <v>201719000</v>
      </c>
      <c r="L81" s="72">
        <v>0</v>
      </c>
      <c r="M81" s="14">
        <f t="shared" si="38"/>
        <v>201719000</v>
      </c>
      <c r="N81" s="72">
        <v>-8234038</v>
      </c>
      <c r="O81" s="14">
        <f t="shared" si="39"/>
        <v>193484962</v>
      </c>
    </row>
    <row r="82" spans="1:15" ht="30">
      <c r="A82" s="60"/>
      <c r="B82" s="78" t="s">
        <v>97</v>
      </c>
      <c r="C82" s="72">
        <v>86630600</v>
      </c>
      <c r="D82" s="72">
        <v>0</v>
      </c>
      <c r="E82" s="72">
        <f t="shared" si="34"/>
        <v>86630600</v>
      </c>
      <c r="F82" s="72">
        <v>0</v>
      </c>
      <c r="G82" s="72">
        <f t="shared" si="35"/>
        <v>86630600</v>
      </c>
      <c r="H82" s="72">
        <v>0</v>
      </c>
      <c r="I82" s="72">
        <f t="shared" si="36"/>
        <v>86630600</v>
      </c>
      <c r="J82" s="72">
        <v>0</v>
      </c>
      <c r="K82" s="14">
        <f t="shared" si="37"/>
        <v>86630600</v>
      </c>
      <c r="L82" s="72">
        <v>0</v>
      </c>
      <c r="M82" s="14">
        <f t="shared" si="38"/>
        <v>86630600</v>
      </c>
      <c r="N82" s="72">
        <v>-5259144</v>
      </c>
      <c r="O82" s="14">
        <f t="shared" si="39"/>
        <v>81371456</v>
      </c>
    </row>
    <row r="83" spans="1:15" ht="30">
      <c r="A83" s="60"/>
      <c r="B83" s="78" t="s">
        <v>98</v>
      </c>
      <c r="C83" s="72">
        <v>281418100</v>
      </c>
      <c r="D83" s="72">
        <v>0</v>
      </c>
      <c r="E83" s="72">
        <f t="shared" si="34"/>
        <v>281418100</v>
      </c>
      <c r="F83" s="72">
        <v>0</v>
      </c>
      <c r="G83" s="72">
        <f t="shared" si="35"/>
        <v>281418100</v>
      </c>
      <c r="H83" s="72">
        <v>0</v>
      </c>
      <c r="I83" s="72">
        <f t="shared" si="36"/>
        <v>281418100</v>
      </c>
      <c r="J83" s="72">
        <v>0</v>
      </c>
      <c r="K83" s="14">
        <f t="shared" si="37"/>
        <v>281418100</v>
      </c>
      <c r="L83" s="72">
        <v>0</v>
      </c>
      <c r="M83" s="14">
        <f t="shared" si="38"/>
        <v>281418100</v>
      </c>
      <c r="N83" s="72">
        <v>0</v>
      </c>
      <c r="O83" s="14">
        <f t="shared" si="39"/>
        <v>281418100</v>
      </c>
    </row>
    <row r="84" spans="1:15" hidden="1">
      <c r="A84" s="60"/>
      <c r="B84" s="78" t="s">
        <v>71</v>
      </c>
      <c r="C84" s="79">
        <v>0</v>
      </c>
      <c r="D84" s="72">
        <v>0</v>
      </c>
      <c r="E84" s="72">
        <v>0</v>
      </c>
      <c r="F84" s="72">
        <v>0</v>
      </c>
      <c r="G84" s="72">
        <f t="shared" si="35"/>
        <v>0</v>
      </c>
      <c r="H84" s="72">
        <v>0</v>
      </c>
      <c r="I84" s="72">
        <f t="shared" si="36"/>
        <v>0</v>
      </c>
      <c r="J84" s="72">
        <v>0</v>
      </c>
      <c r="K84" s="14">
        <f t="shared" si="37"/>
        <v>0</v>
      </c>
      <c r="L84" s="72">
        <v>0</v>
      </c>
      <c r="M84" s="14">
        <f t="shared" si="38"/>
        <v>0</v>
      </c>
      <c r="N84" s="72">
        <v>0</v>
      </c>
      <c r="O84" s="14">
        <f>+M84-N84</f>
        <v>0</v>
      </c>
    </row>
    <row r="85" spans="1:15">
      <c r="A85" s="60"/>
      <c r="B85" s="57" t="s">
        <v>72</v>
      </c>
      <c r="C85" s="58">
        <f t="shared" ref="C85:O85" si="40">+C17+C46</f>
        <v>11042582820.881771</v>
      </c>
      <c r="D85" s="58">
        <f t="shared" si="40"/>
        <v>0</v>
      </c>
      <c r="E85" s="58">
        <f t="shared" si="40"/>
        <v>11042582820.881771</v>
      </c>
      <c r="F85" s="58">
        <f t="shared" si="40"/>
        <v>0</v>
      </c>
      <c r="G85" s="58">
        <f t="shared" si="40"/>
        <v>11042582820.881771</v>
      </c>
      <c r="H85" s="58">
        <f>+H17+H46</f>
        <v>-70043739.726192117</v>
      </c>
      <c r="I85" s="58">
        <f t="shared" si="40"/>
        <v>10972539081.155579</v>
      </c>
      <c r="J85" s="58">
        <f t="shared" si="40"/>
        <v>20488980</v>
      </c>
      <c r="K85" s="58">
        <f t="shared" si="40"/>
        <v>10993028061.155579</v>
      </c>
      <c r="L85" s="58">
        <f t="shared" si="40"/>
        <v>0</v>
      </c>
      <c r="M85" s="58">
        <f t="shared" si="40"/>
        <v>10993028061.155579</v>
      </c>
      <c r="N85" s="58">
        <f t="shared" si="40"/>
        <v>-543729960.09981537</v>
      </c>
      <c r="O85" s="58">
        <f t="shared" si="40"/>
        <v>10449298101.055765</v>
      </c>
    </row>
    <row r="86" spans="1:15">
      <c r="A86" s="60"/>
      <c r="B86" s="78" t="s">
        <v>73</v>
      </c>
      <c r="C86" s="14">
        <v>950294880</v>
      </c>
      <c r="D86" s="14">
        <v>0</v>
      </c>
      <c r="E86" s="14">
        <f>+C86+D86</f>
        <v>950294880</v>
      </c>
      <c r="F86" s="14">
        <v>0</v>
      </c>
      <c r="G86" s="14">
        <f>+E86+F86</f>
        <v>950294880</v>
      </c>
      <c r="H86" s="14"/>
      <c r="I86" s="14">
        <f>+G86+H86</f>
        <v>950294880</v>
      </c>
      <c r="J86" s="72">
        <v>0</v>
      </c>
      <c r="K86" s="14">
        <f>+I86+J86</f>
        <v>950294880</v>
      </c>
      <c r="L86" s="72">
        <v>0</v>
      </c>
      <c r="M86" s="14">
        <f>+K86+L86</f>
        <v>950294880</v>
      </c>
      <c r="N86" s="72"/>
      <c r="O86" s="14">
        <f>+M86+N86</f>
        <v>950294880</v>
      </c>
    </row>
    <row r="87" spans="1:15">
      <c r="A87" s="60"/>
      <c r="B87" s="57" t="s">
        <v>74</v>
      </c>
      <c r="C87" s="58">
        <f t="shared" ref="C87:O87" si="41">+C85+C86</f>
        <v>11992877700.881771</v>
      </c>
      <c r="D87" s="58">
        <f t="shared" si="41"/>
        <v>0</v>
      </c>
      <c r="E87" s="58">
        <f t="shared" si="41"/>
        <v>11992877700.881771</v>
      </c>
      <c r="F87" s="58">
        <f t="shared" si="41"/>
        <v>0</v>
      </c>
      <c r="G87" s="58">
        <f t="shared" si="41"/>
        <v>11992877700.881771</v>
      </c>
      <c r="H87" s="58">
        <f t="shared" si="41"/>
        <v>-70043739.726192117</v>
      </c>
      <c r="I87" s="58">
        <f t="shared" si="41"/>
        <v>11922833961.155579</v>
      </c>
      <c r="J87" s="58">
        <f t="shared" si="41"/>
        <v>20488980</v>
      </c>
      <c r="K87" s="58">
        <f t="shared" si="41"/>
        <v>11943322941.155579</v>
      </c>
      <c r="L87" s="58">
        <f t="shared" si="41"/>
        <v>0</v>
      </c>
      <c r="M87" s="58">
        <f t="shared" si="41"/>
        <v>11943322941.155579</v>
      </c>
      <c r="N87" s="58">
        <f t="shared" si="41"/>
        <v>-543729960.09981537</v>
      </c>
      <c r="O87" s="58">
        <f t="shared" si="41"/>
        <v>11399592981.055765</v>
      </c>
    </row>
    <row r="88" spans="1:15" ht="30">
      <c r="A88" s="60"/>
      <c r="B88" s="78" t="s">
        <v>75</v>
      </c>
      <c r="C88" s="14">
        <v>2805313734.1182289</v>
      </c>
      <c r="D88" s="14">
        <v>0</v>
      </c>
      <c r="E88" s="14">
        <f>+C88+D88</f>
        <v>2805313734.1182289</v>
      </c>
      <c r="F88" s="14">
        <v>1000391024</v>
      </c>
      <c r="G88" s="14">
        <f>+E88+F88</f>
        <v>3805704758.1182289</v>
      </c>
      <c r="H88" s="14">
        <v>70043739.726192102</v>
      </c>
      <c r="I88" s="14">
        <f>+G88+H88</f>
        <v>3875748497.8444209</v>
      </c>
      <c r="J88" s="14">
        <f>+J14-20488980</f>
        <v>109511020</v>
      </c>
      <c r="K88" s="14">
        <f>+I88+J88</f>
        <v>3985259517.8444209</v>
      </c>
      <c r="L88" s="14">
        <v>13500000</v>
      </c>
      <c r="M88" s="14">
        <f>+K88+L88</f>
        <v>3998759517.8444209</v>
      </c>
      <c r="N88" s="14">
        <v>543729960.09981501</v>
      </c>
      <c r="O88" s="14">
        <f>+M88+N88</f>
        <v>4542489477.9442358</v>
      </c>
    </row>
    <row r="89" spans="1:15">
      <c r="A89" s="60"/>
      <c r="B89" s="59" t="s">
        <v>76</v>
      </c>
      <c r="C89" s="58">
        <f t="shared" ref="C89:O89" si="42">+C87+C88</f>
        <v>14798191435</v>
      </c>
      <c r="D89" s="58">
        <f t="shared" si="42"/>
        <v>0</v>
      </c>
      <c r="E89" s="58">
        <f t="shared" si="42"/>
        <v>14798191435</v>
      </c>
      <c r="F89" s="58">
        <f t="shared" si="42"/>
        <v>1000391024</v>
      </c>
      <c r="G89" s="58">
        <f t="shared" si="42"/>
        <v>15798582459</v>
      </c>
      <c r="H89" s="58">
        <f>+H87+H88</f>
        <v>0</v>
      </c>
      <c r="I89" s="58">
        <f t="shared" si="42"/>
        <v>15798582459</v>
      </c>
      <c r="J89" s="58">
        <f t="shared" si="42"/>
        <v>130000000</v>
      </c>
      <c r="K89" s="58">
        <f t="shared" si="42"/>
        <v>15928582459</v>
      </c>
      <c r="L89" s="58">
        <f t="shared" si="42"/>
        <v>13500000</v>
      </c>
      <c r="M89" s="58">
        <f t="shared" si="42"/>
        <v>15942082459</v>
      </c>
      <c r="N89" s="58">
        <f t="shared" si="42"/>
        <v>0</v>
      </c>
      <c r="O89" s="58">
        <f t="shared" si="42"/>
        <v>15942082459</v>
      </c>
    </row>
    <row r="91" spans="1:15">
      <c r="I91" s="80"/>
    </row>
    <row r="94" spans="1:15">
      <c r="D94" s="76"/>
    </row>
  </sheetData>
  <mergeCells count="12">
    <mergeCell ref="O5:O6"/>
    <mergeCell ref="B1:B4"/>
    <mergeCell ref="C1:O1"/>
    <mergeCell ref="C2:O2"/>
    <mergeCell ref="C3:O3"/>
    <mergeCell ref="C4:O4"/>
    <mergeCell ref="B5:B6"/>
    <mergeCell ref="E5:E6"/>
    <mergeCell ref="G5:G6"/>
    <mergeCell ref="I5:I6"/>
    <mergeCell ref="K5:K6"/>
    <mergeCell ref="M5:M6"/>
  </mergeCells>
  <conditionalFormatting sqref="C1:C2">
    <cfRule type="cellIs" dxfId="13" priority="2" stopIfTrue="1" operator="lessThan">
      <formula>0</formula>
    </cfRule>
  </conditionalFormatting>
  <conditionalFormatting sqref="C3:C4">
    <cfRule type="cellIs" dxfId="12" priority="1" stopIfTrue="1" operator="lessThan">
      <formula>0</formula>
    </cfRule>
  </conditionalFormatting>
  <pageMargins left="0.51181102362204722" right="0" top="0.55118110236220474" bottom="0.55118110236220474" header="0.31496062992125984" footer="0.31496062992125984"/>
  <pageSetup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64648-F876-4DDF-A62E-319DB42D2810}">
  <sheetPr>
    <pageSetUpPr fitToPage="1"/>
  </sheetPr>
  <dimension ref="A1:K93"/>
  <sheetViews>
    <sheetView topLeftCell="B1" zoomScale="80" zoomScaleNormal="80" workbookViewId="0">
      <selection activeCell="C1" sqref="A1:XFD4"/>
    </sheetView>
  </sheetViews>
  <sheetFormatPr defaultColWidth="0" defaultRowHeight="17.45"/>
  <cols>
    <col min="1" max="1" width="2.5703125" style="1" hidden="1" customWidth="1"/>
    <col min="2" max="2" width="49.28515625" style="1" customWidth="1"/>
    <col min="3" max="3" width="21" style="1" customWidth="1"/>
    <col min="4" max="4" width="18.7109375" style="41" customWidth="1"/>
    <col min="5" max="5" width="20.5703125" style="41" customWidth="1"/>
    <col min="6" max="6" width="16.5703125" style="1" customWidth="1"/>
    <col min="7" max="7" width="20.7109375" style="1" customWidth="1"/>
    <col min="8" max="8" width="16.28515625" style="1" customWidth="1"/>
    <col min="9" max="9" width="21.28515625" style="1" customWidth="1"/>
    <col min="10" max="10" width="19.5703125" style="1" customWidth="1"/>
    <col min="11" max="11" width="21.28515625" style="1" customWidth="1"/>
    <col min="12" max="238" width="11.42578125" style="1" customWidth="1"/>
    <col min="239" max="239" width="70.28515625" style="1" customWidth="1"/>
    <col min="240" max="240" width="26.28515625" style="1" customWidth="1"/>
    <col min="241" max="257" width="0" style="1" hidden="1"/>
    <col min="258" max="258" width="49.28515625" style="1" customWidth="1"/>
    <col min="259" max="259" width="21" style="1" customWidth="1"/>
    <col min="260" max="260" width="18.7109375" style="1" customWidth="1"/>
    <col min="261" max="261" width="20.5703125" style="1" customWidth="1"/>
    <col min="262" max="262" width="16.5703125" style="1" customWidth="1"/>
    <col min="263" max="263" width="20.7109375" style="1" customWidth="1"/>
    <col min="264" max="264" width="16.28515625" style="1" customWidth="1"/>
    <col min="265" max="265" width="21.28515625" style="1" customWidth="1"/>
    <col min="266" max="266" width="19.5703125" style="1" customWidth="1"/>
    <col min="267" max="267" width="21.28515625" style="1" customWidth="1"/>
    <col min="268" max="494" width="11.42578125" style="1" customWidth="1"/>
    <col min="495" max="495" width="70.28515625" style="1" customWidth="1"/>
    <col min="496" max="496" width="26.28515625" style="1" customWidth="1"/>
    <col min="497" max="513" width="0" style="1" hidden="1"/>
    <col min="514" max="514" width="49.28515625" style="1" customWidth="1"/>
    <col min="515" max="515" width="21" style="1" customWidth="1"/>
    <col min="516" max="516" width="18.7109375" style="1" customWidth="1"/>
    <col min="517" max="517" width="20.5703125" style="1" customWidth="1"/>
    <col min="518" max="518" width="16.5703125" style="1" customWidth="1"/>
    <col min="519" max="519" width="20.7109375" style="1" customWidth="1"/>
    <col min="520" max="520" width="16.28515625" style="1" customWidth="1"/>
    <col min="521" max="521" width="21.28515625" style="1" customWidth="1"/>
    <col min="522" max="522" width="19.5703125" style="1" customWidth="1"/>
    <col min="523" max="523" width="21.28515625" style="1" customWidth="1"/>
    <col min="524" max="750" width="11.42578125" style="1" customWidth="1"/>
    <col min="751" max="751" width="70.28515625" style="1" customWidth="1"/>
    <col min="752" max="752" width="26.28515625" style="1" customWidth="1"/>
    <col min="753" max="769" width="0" style="1" hidden="1"/>
    <col min="770" max="770" width="49.28515625" style="1" customWidth="1"/>
    <col min="771" max="771" width="21" style="1" customWidth="1"/>
    <col min="772" max="772" width="18.7109375" style="1" customWidth="1"/>
    <col min="773" max="773" width="20.5703125" style="1" customWidth="1"/>
    <col min="774" max="774" width="16.5703125" style="1" customWidth="1"/>
    <col min="775" max="775" width="20.7109375" style="1" customWidth="1"/>
    <col min="776" max="776" width="16.28515625" style="1" customWidth="1"/>
    <col min="777" max="777" width="21.28515625" style="1" customWidth="1"/>
    <col min="778" max="778" width="19.5703125" style="1" customWidth="1"/>
    <col min="779" max="779" width="21.28515625" style="1" customWidth="1"/>
    <col min="780" max="1006" width="11.42578125" style="1" customWidth="1"/>
    <col min="1007" max="1007" width="70.28515625" style="1" customWidth="1"/>
    <col min="1008" max="1008" width="26.28515625" style="1" customWidth="1"/>
    <col min="1009" max="1025" width="0" style="1" hidden="1"/>
    <col min="1026" max="1026" width="49.28515625" style="1" customWidth="1"/>
    <col min="1027" max="1027" width="21" style="1" customWidth="1"/>
    <col min="1028" max="1028" width="18.7109375" style="1" customWidth="1"/>
    <col min="1029" max="1029" width="20.5703125" style="1" customWidth="1"/>
    <col min="1030" max="1030" width="16.5703125" style="1" customWidth="1"/>
    <col min="1031" max="1031" width="20.7109375" style="1" customWidth="1"/>
    <col min="1032" max="1032" width="16.28515625" style="1" customWidth="1"/>
    <col min="1033" max="1033" width="21.28515625" style="1" customWidth="1"/>
    <col min="1034" max="1034" width="19.5703125" style="1" customWidth="1"/>
    <col min="1035" max="1035" width="21.28515625" style="1" customWidth="1"/>
    <col min="1036" max="1262" width="11.42578125" style="1" customWidth="1"/>
    <col min="1263" max="1263" width="70.28515625" style="1" customWidth="1"/>
    <col min="1264" max="1264" width="26.28515625" style="1" customWidth="1"/>
    <col min="1265" max="1281" width="0" style="1" hidden="1"/>
    <col min="1282" max="1282" width="49.28515625" style="1" customWidth="1"/>
    <col min="1283" max="1283" width="21" style="1" customWidth="1"/>
    <col min="1284" max="1284" width="18.7109375" style="1" customWidth="1"/>
    <col min="1285" max="1285" width="20.5703125" style="1" customWidth="1"/>
    <col min="1286" max="1286" width="16.5703125" style="1" customWidth="1"/>
    <col min="1287" max="1287" width="20.7109375" style="1" customWidth="1"/>
    <col min="1288" max="1288" width="16.28515625" style="1" customWidth="1"/>
    <col min="1289" max="1289" width="21.28515625" style="1" customWidth="1"/>
    <col min="1290" max="1290" width="19.5703125" style="1" customWidth="1"/>
    <col min="1291" max="1291" width="21.28515625" style="1" customWidth="1"/>
    <col min="1292" max="1518" width="11.42578125" style="1" customWidth="1"/>
    <col min="1519" max="1519" width="70.28515625" style="1" customWidth="1"/>
    <col min="1520" max="1520" width="26.28515625" style="1" customWidth="1"/>
    <col min="1521" max="1537" width="0" style="1" hidden="1"/>
    <col min="1538" max="1538" width="49.28515625" style="1" customWidth="1"/>
    <col min="1539" max="1539" width="21" style="1" customWidth="1"/>
    <col min="1540" max="1540" width="18.7109375" style="1" customWidth="1"/>
    <col min="1541" max="1541" width="20.5703125" style="1" customWidth="1"/>
    <col min="1542" max="1542" width="16.5703125" style="1" customWidth="1"/>
    <col min="1543" max="1543" width="20.7109375" style="1" customWidth="1"/>
    <col min="1544" max="1544" width="16.28515625" style="1" customWidth="1"/>
    <col min="1545" max="1545" width="21.28515625" style="1" customWidth="1"/>
    <col min="1546" max="1546" width="19.5703125" style="1" customWidth="1"/>
    <col min="1547" max="1547" width="21.28515625" style="1" customWidth="1"/>
    <col min="1548" max="1774" width="11.42578125" style="1" customWidth="1"/>
    <col min="1775" max="1775" width="70.28515625" style="1" customWidth="1"/>
    <col min="1776" max="1776" width="26.28515625" style="1" customWidth="1"/>
    <col min="1777" max="1793" width="0" style="1" hidden="1"/>
    <col min="1794" max="1794" width="49.28515625" style="1" customWidth="1"/>
    <col min="1795" max="1795" width="21" style="1" customWidth="1"/>
    <col min="1796" max="1796" width="18.7109375" style="1" customWidth="1"/>
    <col min="1797" max="1797" width="20.5703125" style="1" customWidth="1"/>
    <col min="1798" max="1798" width="16.5703125" style="1" customWidth="1"/>
    <col min="1799" max="1799" width="20.7109375" style="1" customWidth="1"/>
    <col min="1800" max="1800" width="16.28515625" style="1" customWidth="1"/>
    <col min="1801" max="1801" width="21.28515625" style="1" customWidth="1"/>
    <col min="1802" max="1802" width="19.5703125" style="1" customWidth="1"/>
    <col min="1803" max="1803" width="21.28515625" style="1" customWidth="1"/>
    <col min="1804" max="2030" width="11.42578125" style="1" customWidth="1"/>
    <col min="2031" max="2031" width="70.28515625" style="1" customWidth="1"/>
    <col min="2032" max="2032" width="26.28515625" style="1" customWidth="1"/>
    <col min="2033" max="2049" width="0" style="1" hidden="1"/>
    <col min="2050" max="2050" width="49.28515625" style="1" customWidth="1"/>
    <col min="2051" max="2051" width="21" style="1" customWidth="1"/>
    <col min="2052" max="2052" width="18.7109375" style="1" customWidth="1"/>
    <col min="2053" max="2053" width="20.5703125" style="1" customWidth="1"/>
    <col min="2054" max="2054" width="16.5703125" style="1" customWidth="1"/>
    <col min="2055" max="2055" width="20.7109375" style="1" customWidth="1"/>
    <col min="2056" max="2056" width="16.28515625" style="1" customWidth="1"/>
    <col min="2057" max="2057" width="21.28515625" style="1" customWidth="1"/>
    <col min="2058" max="2058" width="19.5703125" style="1" customWidth="1"/>
    <col min="2059" max="2059" width="21.28515625" style="1" customWidth="1"/>
    <col min="2060" max="2286" width="11.42578125" style="1" customWidth="1"/>
    <col min="2287" max="2287" width="70.28515625" style="1" customWidth="1"/>
    <col min="2288" max="2288" width="26.28515625" style="1" customWidth="1"/>
    <col min="2289" max="2305" width="0" style="1" hidden="1"/>
    <col min="2306" max="2306" width="49.28515625" style="1" customWidth="1"/>
    <col min="2307" max="2307" width="21" style="1" customWidth="1"/>
    <col min="2308" max="2308" width="18.7109375" style="1" customWidth="1"/>
    <col min="2309" max="2309" width="20.5703125" style="1" customWidth="1"/>
    <col min="2310" max="2310" width="16.5703125" style="1" customWidth="1"/>
    <col min="2311" max="2311" width="20.7109375" style="1" customWidth="1"/>
    <col min="2312" max="2312" width="16.28515625" style="1" customWidth="1"/>
    <col min="2313" max="2313" width="21.28515625" style="1" customWidth="1"/>
    <col min="2314" max="2314" width="19.5703125" style="1" customWidth="1"/>
    <col min="2315" max="2315" width="21.28515625" style="1" customWidth="1"/>
    <col min="2316" max="2542" width="11.42578125" style="1" customWidth="1"/>
    <col min="2543" max="2543" width="70.28515625" style="1" customWidth="1"/>
    <col min="2544" max="2544" width="26.28515625" style="1" customWidth="1"/>
    <col min="2545" max="2561" width="0" style="1" hidden="1"/>
    <col min="2562" max="2562" width="49.28515625" style="1" customWidth="1"/>
    <col min="2563" max="2563" width="21" style="1" customWidth="1"/>
    <col min="2564" max="2564" width="18.7109375" style="1" customWidth="1"/>
    <col min="2565" max="2565" width="20.5703125" style="1" customWidth="1"/>
    <col min="2566" max="2566" width="16.5703125" style="1" customWidth="1"/>
    <col min="2567" max="2567" width="20.7109375" style="1" customWidth="1"/>
    <col min="2568" max="2568" width="16.28515625" style="1" customWidth="1"/>
    <col min="2569" max="2569" width="21.28515625" style="1" customWidth="1"/>
    <col min="2570" max="2570" width="19.5703125" style="1" customWidth="1"/>
    <col min="2571" max="2571" width="21.28515625" style="1" customWidth="1"/>
    <col min="2572" max="2798" width="11.42578125" style="1" customWidth="1"/>
    <col min="2799" max="2799" width="70.28515625" style="1" customWidth="1"/>
    <col min="2800" max="2800" width="26.28515625" style="1" customWidth="1"/>
    <col min="2801" max="2817" width="0" style="1" hidden="1"/>
    <col min="2818" max="2818" width="49.28515625" style="1" customWidth="1"/>
    <col min="2819" max="2819" width="21" style="1" customWidth="1"/>
    <col min="2820" max="2820" width="18.7109375" style="1" customWidth="1"/>
    <col min="2821" max="2821" width="20.5703125" style="1" customWidth="1"/>
    <col min="2822" max="2822" width="16.5703125" style="1" customWidth="1"/>
    <col min="2823" max="2823" width="20.7109375" style="1" customWidth="1"/>
    <col min="2824" max="2824" width="16.28515625" style="1" customWidth="1"/>
    <col min="2825" max="2825" width="21.28515625" style="1" customWidth="1"/>
    <col min="2826" max="2826" width="19.5703125" style="1" customWidth="1"/>
    <col min="2827" max="2827" width="21.28515625" style="1" customWidth="1"/>
    <col min="2828" max="3054" width="11.42578125" style="1" customWidth="1"/>
    <col min="3055" max="3055" width="70.28515625" style="1" customWidth="1"/>
    <col min="3056" max="3056" width="26.28515625" style="1" customWidth="1"/>
    <col min="3057" max="3073" width="0" style="1" hidden="1"/>
    <col min="3074" max="3074" width="49.28515625" style="1" customWidth="1"/>
    <col min="3075" max="3075" width="21" style="1" customWidth="1"/>
    <col min="3076" max="3076" width="18.7109375" style="1" customWidth="1"/>
    <col min="3077" max="3077" width="20.5703125" style="1" customWidth="1"/>
    <col min="3078" max="3078" width="16.5703125" style="1" customWidth="1"/>
    <col min="3079" max="3079" width="20.7109375" style="1" customWidth="1"/>
    <col min="3080" max="3080" width="16.28515625" style="1" customWidth="1"/>
    <col min="3081" max="3081" width="21.28515625" style="1" customWidth="1"/>
    <col min="3082" max="3082" width="19.5703125" style="1" customWidth="1"/>
    <col min="3083" max="3083" width="21.28515625" style="1" customWidth="1"/>
    <col min="3084" max="3310" width="11.42578125" style="1" customWidth="1"/>
    <col min="3311" max="3311" width="70.28515625" style="1" customWidth="1"/>
    <col min="3312" max="3312" width="26.28515625" style="1" customWidth="1"/>
    <col min="3313" max="3329" width="0" style="1" hidden="1"/>
    <col min="3330" max="3330" width="49.28515625" style="1" customWidth="1"/>
    <col min="3331" max="3331" width="21" style="1" customWidth="1"/>
    <col min="3332" max="3332" width="18.7109375" style="1" customWidth="1"/>
    <col min="3333" max="3333" width="20.5703125" style="1" customWidth="1"/>
    <col min="3334" max="3334" width="16.5703125" style="1" customWidth="1"/>
    <col min="3335" max="3335" width="20.7109375" style="1" customWidth="1"/>
    <col min="3336" max="3336" width="16.28515625" style="1" customWidth="1"/>
    <col min="3337" max="3337" width="21.28515625" style="1" customWidth="1"/>
    <col min="3338" max="3338" width="19.5703125" style="1" customWidth="1"/>
    <col min="3339" max="3339" width="21.28515625" style="1" customWidth="1"/>
    <col min="3340" max="3566" width="11.42578125" style="1" customWidth="1"/>
    <col min="3567" max="3567" width="70.28515625" style="1" customWidth="1"/>
    <col min="3568" max="3568" width="26.28515625" style="1" customWidth="1"/>
    <col min="3569" max="3585" width="0" style="1" hidden="1"/>
    <col min="3586" max="3586" width="49.28515625" style="1" customWidth="1"/>
    <col min="3587" max="3587" width="21" style="1" customWidth="1"/>
    <col min="3588" max="3588" width="18.7109375" style="1" customWidth="1"/>
    <col min="3589" max="3589" width="20.5703125" style="1" customWidth="1"/>
    <col min="3590" max="3590" width="16.5703125" style="1" customWidth="1"/>
    <col min="3591" max="3591" width="20.7109375" style="1" customWidth="1"/>
    <col min="3592" max="3592" width="16.28515625" style="1" customWidth="1"/>
    <col min="3593" max="3593" width="21.28515625" style="1" customWidth="1"/>
    <col min="3594" max="3594" width="19.5703125" style="1" customWidth="1"/>
    <col min="3595" max="3595" width="21.28515625" style="1" customWidth="1"/>
    <col min="3596" max="3822" width="11.42578125" style="1" customWidth="1"/>
    <col min="3823" max="3823" width="70.28515625" style="1" customWidth="1"/>
    <col min="3824" max="3824" width="26.28515625" style="1" customWidth="1"/>
    <col min="3825" max="3841" width="0" style="1" hidden="1"/>
    <col min="3842" max="3842" width="49.28515625" style="1" customWidth="1"/>
    <col min="3843" max="3843" width="21" style="1" customWidth="1"/>
    <col min="3844" max="3844" width="18.7109375" style="1" customWidth="1"/>
    <col min="3845" max="3845" width="20.5703125" style="1" customWidth="1"/>
    <col min="3846" max="3846" width="16.5703125" style="1" customWidth="1"/>
    <col min="3847" max="3847" width="20.7109375" style="1" customWidth="1"/>
    <col min="3848" max="3848" width="16.28515625" style="1" customWidth="1"/>
    <col min="3849" max="3849" width="21.28515625" style="1" customWidth="1"/>
    <col min="3850" max="3850" width="19.5703125" style="1" customWidth="1"/>
    <col min="3851" max="3851" width="21.28515625" style="1" customWidth="1"/>
    <col min="3852" max="4078" width="11.42578125" style="1" customWidth="1"/>
    <col min="4079" max="4079" width="70.28515625" style="1" customWidth="1"/>
    <col min="4080" max="4080" width="26.28515625" style="1" customWidth="1"/>
    <col min="4081" max="4097" width="0" style="1" hidden="1"/>
    <col min="4098" max="4098" width="49.28515625" style="1" customWidth="1"/>
    <col min="4099" max="4099" width="21" style="1" customWidth="1"/>
    <col min="4100" max="4100" width="18.7109375" style="1" customWidth="1"/>
    <col min="4101" max="4101" width="20.5703125" style="1" customWidth="1"/>
    <col min="4102" max="4102" width="16.5703125" style="1" customWidth="1"/>
    <col min="4103" max="4103" width="20.7109375" style="1" customWidth="1"/>
    <col min="4104" max="4104" width="16.28515625" style="1" customWidth="1"/>
    <col min="4105" max="4105" width="21.28515625" style="1" customWidth="1"/>
    <col min="4106" max="4106" width="19.5703125" style="1" customWidth="1"/>
    <col min="4107" max="4107" width="21.28515625" style="1" customWidth="1"/>
    <col min="4108" max="4334" width="11.42578125" style="1" customWidth="1"/>
    <col min="4335" max="4335" width="70.28515625" style="1" customWidth="1"/>
    <col min="4336" max="4336" width="26.28515625" style="1" customWidth="1"/>
    <col min="4337" max="4353" width="0" style="1" hidden="1"/>
    <col min="4354" max="4354" width="49.28515625" style="1" customWidth="1"/>
    <col min="4355" max="4355" width="21" style="1" customWidth="1"/>
    <col min="4356" max="4356" width="18.7109375" style="1" customWidth="1"/>
    <col min="4357" max="4357" width="20.5703125" style="1" customWidth="1"/>
    <col min="4358" max="4358" width="16.5703125" style="1" customWidth="1"/>
    <col min="4359" max="4359" width="20.7109375" style="1" customWidth="1"/>
    <col min="4360" max="4360" width="16.28515625" style="1" customWidth="1"/>
    <col min="4361" max="4361" width="21.28515625" style="1" customWidth="1"/>
    <col min="4362" max="4362" width="19.5703125" style="1" customWidth="1"/>
    <col min="4363" max="4363" width="21.28515625" style="1" customWidth="1"/>
    <col min="4364" max="4590" width="11.42578125" style="1" customWidth="1"/>
    <col min="4591" max="4591" width="70.28515625" style="1" customWidth="1"/>
    <col min="4592" max="4592" width="26.28515625" style="1" customWidth="1"/>
    <col min="4593" max="4609" width="0" style="1" hidden="1"/>
    <col min="4610" max="4610" width="49.28515625" style="1" customWidth="1"/>
    <col min="4611" max="4611" width="21" style="1" customWidth="1"/>
    <col min="4612" max="4612" width="18.7109375" style="1" customWidth="1"/>
    <col min="4613" max="4613" width="20.5703125" style="1" customWidth="1"/>
    <col min="4614" max="4614" width="16.5703125" style="1" customWidth="1"/>
    <col min="4615" max="4615" width="20.7109375" style="1" customWidth="1"/>
    <col min="4616" max="4616" width="16.28515625" style="1" customWidth="1"/>
    <col min="4617" max="4617" width="21.28515625" style="1" customWidth="1"/>
    <col min="4618" max="4618" width="19.5703125" style="1" customWidth="1"/>
    <col min="4619" max="4619" width="21.28515625" style="1" customWidth="1"/>
    <col min="4620" max="4846" width="11.42578125" style="1" customWidth="1"/>
    <col min="4847" max="4847" width="70.28515625" style="1" customWidth="1"/>
    <col min="4848" max="4848" width="26.28515625" style="1" customWidth="1"/>
    <col min="4849" max="4865" width="0" style="1" hidden="1"/>
    <col min="4866" max="4866" width="49.28515625" style="1" customWidth="1"/>
    <col min="4867" max="4867" width="21" style="1" customWidth="1"/>
    <col min="4868" max="4868" width="18.7109375" style="1" customWidth="1"/>
    <col min="4869" max="4869" width="20.5703125" style="1" customWidth="1"/>
    <col min="4870" max="4870" width="16.5703125" style="1" customWidth="1"/>
    <col min="4871" max="4871" width="20.7109375" style="1" customWidth="1"/>
    <col min="4872" max="4872" width="16.28515625" style="1" customWidth="1"/>
    <col min="4873" max="4873" width="21.28515625" style="1" customWidth="1"/>
    <col min="4874" max="4874" width="19.5703125" style="1" customWidth="1"/>
    <col min="4875" max="4875" width="21.28515625" style="1" customWidth="1"/>
    <col min="4876" max="5102" width="11.42578125" style="1" customWidth="1"/>
    <col min="5103" max="5103" width="70.28515625" style="1" customWidth="1"/>
    <col min="5104" max="5104" width="26.28515625" style="1" customWidth="1"/>
    <col min="5105" max="5121" width="0" style="1" hidden="1"/>
    <col min="5122" max="5122" width="49.28515625" style="1" customWidth="1"/>
    <col min="5123" max="5123" width="21" style="1" customWidth="1"/>
    <col min="5124" max="5124" width="18.7109375" style="1" customWidth="1"/>
    <col min="5125" max="5125" width="20.5703125" style="1" customWidth="1"/>
    <col min="5126" max="5126" width="16.5703125" style="1" customWidth="1"/>
    <col min="5127" max="5127" width="20.7109375" style="1" customWidth="1"/>
    <col min="5128" max="5128" width="16.28515625" style="1" customWidth="1"/>
    <col min="5129" max="5129" width="21.28515625" style="1" customWidth="1"/>
    <col min="5130" max="5130" width="19.5703125" style="1" customWidth="1"/>
    <col min="5131" max="5131" width="21.28515625" style="1" customWidth="1"/>
    <col min="5132" max="5358" width="11.42578125" style="1" customWidth="1"/>
    <col min="5359" max="5359" width="70.28515625" style="1" customWidth="1"/>
    <col min="5360" max="5360" width="26.28515625" style="1" customWidth="1"/>
    <col min="5361" max="5377" width="0" style="1" hidden="1"/>
    <col min="5378" max="5378" width="49.28515625" style="1" customWidth="1"/>
    <col min="5379" max="5379" width="21" style="1" customWidth="1"/>
    <col min="5380" max="5380" width="18.7109375" style="1" customWidth="1"/>
    <col min="5381" max="5381" width="20.5703125" style="1" customWidth="1"/>
    <col min="5382" max="5382" width="16.5703125" style="1" customWidth="1"/>
    <col min="5383" max="5383" width="20.7109375" style="1" customWidth="1"/>
    <col min="5384" max="5384" width="16.28515625" style="1" customWidth="1"/>
    <col min="5385" max="5385" width="21.28515625" style="1" customWidth="1"/>
    <col min="5386" max="5386" width="19.5703125" style="1" customWidth="1"/>
    <col min="5387" max="5387" width="21.28515625" style="1" customWidth="1"/>
    <col min="5388" max="5614" width="11.42578125" style="1" customWidth="1"/>
    <col min="5615" max="5615" width="70.28515625" style="1" customWidth="1"/>
    <col min="5616" max="5616" width="26.28515625" style="1" customWidth="1"/>
    <col min="5617" max="5633" width="0" style="1" hidden="1"/>
    <col min="5634" max="5634" width="49.28515625" style="1" customWidth="1"/>
    <col min="5635" max="5635" width="21" style="1" customWidth="1"/>
    <col min="5636" max="5636" width="18.7109375" style="1" customWidth="1"/>
    <col min="5637" max="5637" width="20.5703125" style="1" customWidth="1"/>
    <col min="5638" max="5638" width="16.5703125" style="1" customWidth="1"/>
    <col min="5639" max="5639" width="20.7109375" style="1" customWidth="1"/>
    <col min="5640" max="5640" width="16.28515625" style="1" customWidth="1"/>
    <col min="5641" max="5641" width="21.28515625" style="1" customWidth="1"/>
    <col min="5642" max="5642" width="19.5703125" style="1" customWidth="1"/>
    <col min="5643" max="5643" width="21.28515625" style="1" customWidth="1"/>
    <col min="5644" max="5870" width="11.42578125" style="1" customWidth="1"/>
    <col min="5871" max="5871" width="70.28515625" style="1" customWidth="1"/>
    <col min="5872" max="5872" width="26.28515625" style="1" customWidth="1"/>
    <col min="5873" max="5889" width="0" style="1" hidden="1"/>
    <col min="5890" max="5890" width="49.28515625" style="1" customWidth="1"/>
    <col min="5891" max="5891" width="21" style="1" customWidth="1"/>
    <col min="5892" max="5892" width="18.7109375" style="1" customWidth="1"/>
    <col min="5893" max="5893" width="20.5703125" style="1" customWidth="1"/>
    <col min="5894" max="5894" width="16.5703125" style="1" customWidth="1"/>
    <col min="5895" max="5895" width="20.7109375" style="1" customWidth="1"/>
    <col min="5896" max="5896" width="16.28515625" style="1" customWidth="1"/>
    <col min="5897" max="5897" width="21.28515625" style="1" customWidth="1"/>
    <col min="5898" max="5898" width="19.5703125" style="1" customWidth="1"/>
    <col min="5899" max="5899" width="21.28515625" style="1" customWidth="1"/>
    <col min="5900" max="6126" width="11.42578125" style="1" customWidth="1"/>
    <col min="6127" max="6127" width="70.28515625" style="1" customWidth="1"/>
    <col min="6128" max="6128" width="26.28515625" style="1" customWidth="1"/>
    <col min="6129" max="6145" width="0" style="1" hidden="1"/>
    <col min="6146" max="6146" width="49.28515625" style="1" customWidth="1"/>
    <col min="6147" max="6147" width="21" style="1" customWidth="1"/>
    <col min="6148" max="6148" width="18.7109375" style="1" customWidth="1"/>
    <col min="6149" max="6149" width="20.5703125" style="1" customWidth="1"/>
    <col min="6150" max="6150" width="16.5703125" style="1" customWidth="1"/>
    <col min="6151" max="6151" width="20.7109375" style="1" customWidth="1"/>
    <col min="6152" max="6152" width="16.28515625" style="1" customWidth="1"/>
    <col min="6153" max="6153" width="21.28515625" style="1" customWidth="1"/>
    <col min="6154" max="6154" width="19.5703125" style="1" customWidth="1"/>
    <col min="6155" max="6155" width="21.28515625" style="1" customWidth="1"/>
    <col min="6156" max="6382" width="11.42578125" style="1" customWidth="1"/>
    <col min="6383" max="6383" width="70.28515625" style="1" customWidth="1"/>
    <col min="6384" max="6384" width="26.28515625" style="1" customWidth="1"/>
    <col min="6385" max="6401" width="0" style="1" hidden="1"/>
    <col min="6402" max="6402" width="49.28515625" style="1" customWidth="1"/>
    <col min="6403" max="6403" width="21" style="1" customWidth="1"/>
    <col min="6404" max="6404" width="18.7109375" style="1" customWidth="1"/>
    <col min="6405" max="6405" width="20.5703125" style="1" customWidth="1"/>
    <col min="6406" max="6406" width="16.5703125" style="1" customWidth="1"/>
    <col min="6407" max="6407" width="20.7109375" style="1" customWidth="1"/>
    <col min="6408" max="6408" width="16.28515625" style="1" customWidth="1"/>
    <col min="6409" max="6409" width="21.28515625" style="1" customWidth="1"/>
    <col min="6410" max="6410" width="19.5703125" style="1" customWidth="1"/>
    <col min="6411" max="6411" width="21.28515625" style="1" customWidth="1"/>
    <col min="6412" max="6638" width="11.42578125" style="1" customWidth="1"/>
    <col min="6639" max="6639" width="70.28515625" style="1" customWidth="1"/>
    <col min="6640" max="6640" width="26.28515625" style="1" customWidth="1"/>
    <col min="6641" max="6657" width="0" style="1" hidden="1"/>
    <col min="6658" max="6658" width="49.28515625" style="1" customWidth="1"/>
    <col min="6659" max="6659" width="21" style="1" customWidth="1"/>
    <col min="6660" max="6660" width="18.7109375" style="1" customWidth="1"/>
    <col min="6661" max="6661" width="20.5703125" style="1" customWidth="1"/>
    <col min="6662" max="6662" width="16.5703125" style="1" customWidth="1"/>
    <col min="6663" max="6663" width="20.7109375" style="1" customWidth="1"/>
    <col min="6664" max="6664" width="16.28515625" style="1" customWidth="1"/>
    <col min="6665" max="6665" width="21.28515625" style="1" customWidth="1"/>
    <col min="6666" max="6666" width="19.5703125" style="1" customWidth="1"/>
    <col min="6667" max="6667" width="21.28515625" style="1" customWidth="1"/>
    <col min="6668" max="6894" width="11.42578125" style="1" customWidth="1"/>
    <col min="6895" max="6895" width="70.28515625" style="1" customWidth="1"/>
    <col min="6896" max="6896" width="26.28515625" style="1" customWidth="1"/>
    <col min="6897" max="6913" width="0" style="1" hidden="1"/>
    <col min="6914" max="6914" width="49.28515625" style="1" customWidth="1"/>
    <col min="6915" max="6915" width="21" style="1" customWidth="1"/>
    <col min="6916" max="6916" width="18.7109375" style="1" customWidth="1"/>
    <col min="6917" max="6917" width="20.5703125" style="1" customWidth="1"/>
    <col min="6918" max="6918" width="16.5703125" style="1" customWidth="1"/>
    <col min="6919" max="6919" width="20.7109375" style="1" customWidth="1"/>
    <col min="6920" max="6920" width="16.28515625" style="1" customWidth="1"/>
    <col min="6921" max="6921" width="21.28515625" style="1" customWidth="1"/>
    <col min="6922" max="6922" width="19.5703125" style="1" customWidth="1"/>
    <col min="6923" max="6923" width="21.28515625" style="1" customWidth="1"/>
    <col min="6924" max="7150" width="11.42578125" style="1" customWidth="1"/>
    <col min="7151" max="7151" width="70.28515625" style="1" customWidth="1"/>
    <col min="7152" max="7152" width="26.28515625" style="1" customWidth="1"/>
    <col min="7153" max="7169" width="0" style="1" hidden="1"/>
    <col min="7170" max="7170" width="49.28515625" style="1" customWidth="1"/>
    <col min="7171" max="7171" width="21" style="1" customWidth="1"/>
    <col min="7172" max="7172" width="18.7109375" style="1" customWidth="1"/>
    <col min="7173" max="7173" width="20.5703125" style="1" customWidth="1"/>
    <col min="7174" max="7174" width="16.5703125" style="1" customWidth="1"/>
    <col min="7175" max="7175" width="20.7109375" style="1" customWidth="1"/>
    <col min="7176" max="7176" width="16.28515625" style="1" customWidth="1"/>
    <col min="7177" max="7177" width="21.28515625" style="1" customWidth="1"/>
    <col min="7178" max="7178" width="19.5703125" style="1" customWidth="1"/>
    <col min="7179" max="7179" width="21.28515625" style="1" customWidth="1"/>
    <col min="7180" max="7406" width="11.42578125" style="1" customWidth="1"/>
    <col min="7407" max="7407" width="70.28515625" style="1" customWidth="1"/>
    <col min="7408" max="7408" width="26.28515625" style="1" customWidth="1"/>
    <col min="7409" max="7425" width="0" style="1" hidden="1"/>
    <col min="7426" max="7426" width="49.28515625" style="1" customWidth="1"/>
    <col min="7427" max="7427" width="21" style="1" customWidth="1"/>
    <col min="7428" max="7428" width="18.7109375" style="1" customWidth="1"/>
    <col min="7429" max="7429" width="20.5703125" style="1" customWidth="1"/>
    <col min="7430" max="7430" width="16.5703125" style="1" customWidth="1"/>
    <col min="7431" max="7431" width="20.7109375" style="1" customWidth="1"/>
    <col min="7432" max="7432" width="16.28515625" style="1" customWidth="1"/>
    <col min="7433" max="7433" width="21.28515625" style="1" customWidth="1"/>
    <col min="7434" max="7434" width="19.5703125" style="1" customWidth="1"/>
    <col min="7435" max="7435" width="21.28515625" style="1" customWidth="1"/>
    <col min="7436" max="7662" width="11.42578125" style="1" customWidth="1"/>
    <col min="7663" max="7663" width="70.28515625" style="1" customWidth="1"/>
    <col min="7664" max="7664" width="26.28515625" style="1" customWidth="1"/>
    <col min="7665" max="7681" width="0" style="1" hidden="1"/>
    <col min="7682" max="7682" width="49.28515625" style="1" customWidth="1"/>
    <col min="7683" max="7683" width="21" style="1" customWidth="1"/>
    <col min="7684" max="7684" width="18.7109375" style="1" customWidth="1"/>
    <col min="7685" max="7685" width="20.5703125" style="1" customWidth="1"/>
    <col min="7686" max="7686" width="16.5703125" style="1" customWidth="1"/>
    <col min="7687" max="7687" width="20.7109375" style="1" customWidth="1"/>
    <col min="7688" max="7688" width="16.28515625" style="1" customWidth="1"/>
    <col min="7689" max="7689" width="21.28515625" style="1" customWidth="1"/>
    <col min="7690" max="7690" width="19.5703125" style="1" customWidth="1"/>
    <col min="7691" max="7691" width="21.28515625" style="1" customWidth="1"/>
    <col min="7692" max="7918" width="11.42578125" style="1" customWidth="1"/>
    <col min="7919" max="7919" width="70.28515625" style="1" customWidth="1"/>
    <col min="7920" max="7920" width="26.28515625" style="1" customWidth="1"/>
    <col min="7921" max="7937" width="0" style="1" hidden="1"/>
    <col min="7938" max="7938" width="49.28515625" style="1" customWidth="1"/>
    <col min="7939" max="7939" width="21" style="1" customWidth="1"/>
    <col min="7940" max="7940" width="18.7109375" style="1" customWidth="1"/>
    <col min="7941" max="7941" width="20.5703125" style="1" customWidth="1"/>
    <col min="7942" max="7942" width="16.5703125" style="1" customWidth="1"/>
    <col min="7943" max="7943" width="20.7109375" style="1" customWidth="1"/>
    <col min="7944" max="7944" width="16.28515625" style="1" customWidth="1"/>
    <col min="7945" max="7945" width="21.28515625" style="1" customWidth="1"/>
    <col min="7946" max="7946" width="19.5703125" style="1" customWidth="1"/>
    <col min="7947" max="7947" width="21.28515625" style="1" customWidth="1"/>
    <col min="7948" max="8174" width="11.42578125" style="1" customWidth="1"/>
    <col min="8175" max="8175" width="70.28515625" style="1" customWidth="1"/>
    <col min="8176" max="8176" width="26.28515625" style="1" customWidth="1"/>
    <col min="8177" max="8193" width="0" style="1" hidden="1"/>
    <col min="8194" max="8194" width="49.28515625" style="1" customWidth="1"/>
    <col min="8195" max="8195" width="21" style="1" customWidth="1"/>
    <col min="8196" max="8196" width="18.7109375" style="1" customWidth="1"/>
    <col min="8197" max="8197" width="20.5703125" style="1" customWidth="1"/>
    <col min="8198" max="8198" width="16.5703125" style="1" customWidth="1"/>
    <col min="8199" max="8199" width="20.7109375" style="1" customWidth="1"/>
    <col min="8200" max="8200" width="16.28515625" style="1" customWidth="1"/>
    <col min="8201" max="8201" width="21.28515625" style="1" customWidth="1"/>
    <col min="8202" max="8202" width="19.5703125" style="1" customWidth="1"/>
    <col min="8203" max="8203" width="21.28515625" style="1" customWidth="1"/>
    <col min="8204" max="8430" width="11.42578125" style="1" customWidth="1"/>
    <col min="8431" max="8431" width="70.28515625" style="1" customWidth="1"/>
    <col min="8432" max="8432" width="26.28515625" style="1" customWidth="1"/>
    <col min="8433" max="8449" width="0" style="1" hidden="1"/>
    <col min="8450" max="8450" width="49.28515625" style="1" customWidth="1"/>
    <col min="8451" max="8451" width="21" style="1" customWidth="1"/>
    <col min="8452" max="8452" width="18.7109375" style="1" customWidth="1"/>
    <col min="8453" max="8453" width="20.5703125" style="1" customWidth="1"/>
    <col min="8454" max="8454" width="16.5703125" style="1" customWidth="1"/>
    <col min="8455" max="8455" width="20.7109375" style="1" customWidth="1"/>
    <col min="8456" max="8456" width="16.28515625" style="1" customWidth="1"/>
    <col min="8457" max="8457" width="21.28515625" style="1" customWidth="1"/>
    <col min="8458" max="8458" width="19.5703125" style="1" customWidth="1"/>
    <col min="8459" max="8459" width="21.28515625" style="1" customWidth="1"/>
    <col min="8460" max="8686" width="11.42578125" style="1" customWidth="1"/>
    <col min="8687" max="8687" width="70.28515625" style="1" customWidth="1"/>
    <col min="8688" max="8688" width="26.28515625" style="1" customWidth="1"/>
    <col min="8689" max="8705" width="0" style="1" hidden="1"/>
    <col min="8706" max="8706" width="49.28515625" style="1" customWidth="1"/>
    <col min="8707" max="8707" width="21" style="1" customWidth="1"/>
    <col min="8708" max="8708" width="18.7109375" style="1" customWidth="1"/>
    <col min="8709" max="8709" width="20.5703125" style="1" customWidth="1"/>
    <col min="8710" max="8710" width="16.5703125" style="1" customWidth="1"/>
    <col min="8711" max="8711" width="20.7109375" style="1" customWidth="1"/>
    <col min="8712" max="8712" width="16.28515625" style="1" customWidth="1"/>
    <col min="8713" max="8713" width="21.28515625" style="1" customWidth="1"/>
    <col min="8714" max="8714" width="19.5703125" style="1" customWidth="1"/>
    <col min="8715" max="8715" width="21.28515625" style="1" customWidth="1"/>
    <col min="8716" max="8942" width="11.42578125" style="1" customWidth="1"/>
    <col min="8943" max="8943" width="70.28515625" style="1" customWidth="1"/>
    <col min="8944" max="8944" width="26.28515625" style="1" customWidth="1"/>
    <col min="8945" max="8961" width="0" style="1" hidden="1"/>
    <col min="8962" max="8962" width="49.28515625" style="1" customWidth="1"/>
    <col min="8963" max="8963" width="21" style="1" customWidth="1"/>
    <col min="8964" max="8964" width="18.7109375" style="1" customWidth="1"/>
    <col min="8965" max="8965" width="20.5703125" style="1" customWidth="1"/>
    <col min="8966" max="8966" width="16.5703125" style="1" customWidth="1"/>
    <col min="8967" max="8967" width="20.7109375" style="1" customWidth="1"/>
    <col min="8968" max="8968" width="16.28515625" style="1" customWidth="1"/>
    <col min="8969" max="8969" width="21.28515625" style="1" customWidth="1"/>
    <col min="8970" max="8970" width="19.5703125" style="1" customWidth="1"/>
    <col min="8971" max="8971" width="21.28515625" style="1" customWidth="1"/>
    <col min="8972" max="9198" width="11.42578125" style="1" customWidth="1"/>
    <col min="9199" max="9199" width="70.28515625" style="1" customWidth="1"/>
    <col min="9200" max="9200" width="26.28515625" style="1" customWidth="1"/>
    <col min="9201" max="9217" width="0" style="1" hidden="1"/>
    <col min="9218" max="9218" width="49.28515625" style="1" customWidth="1"/>
    <col min="9219" max="9219" width="21" style="1" customWidth="1"/>
    <col min="9220" max="9220" width="18.7109375" style="1" customWidth="1"/>
    <col min="9221" max="9221" width="20.5703125" style="1" customWidth="1"/>
    <col min="9222" max="9222" width="16.5703125" style="1" customWidth="1"/>
    <col min="9223" max="9223" width="20.7109375" style="1" customWidth="1"/>
    <col min="9224" max="9224" width="16.28515625" style="1" customWidth="1"/>
    <col min="9225" max="9225" width="21.28515625" style="1" customWidth="1"/>
    <col min="9226" max="9226" width="19.5703125" style="1" customWidth="1"/>
    <col min="9227" max="9227" width="21.28515625" style="1" customWidth="1"/>
    <col min="9228" max="9454" width="11.42578125" style="1" customWidth="1"/>
    <col min="9455" max="9455" width="70.28515625" style="1" customWidth="1"/>
    <col min="9456" max="9456" width="26.28515625" style="1" customWidth="1"/>
    <col min="9457" max="9473" width="0" style="1" hidden="1"/>
    <col min="9474" max="9474" width="49.28515625" style="1" customWidth="1"/>
    <col min="9475" max="9475" width="21" style="1" customWidth="1"/>
    <col min="9476" max="9476" width="18.7109375" style="1" customWidth="1"/>
    <col min="9477" max="9477" width="20.5703125" style="1" customWidth="1"/>
    <col min="9478" max="9478" width="16.5703125" style="1" customWidth="1"/>
    <col min="9479" max="9479" width="20.7109375" style="1" customWidth="1"/>
    <col min="9480" max="9480" width="16.28515625" style="1" customWidth="1"/>
    <col min="9481" max="9481" width="21.28515625" style="1" customWidth="1"/>
    <col min="9482" max="9482" width="19.5703125" style="1" customWidth="1"/>
    <col min="9483" max="9483" width="21.28515625" style="1" customWidth="1"/>
    <col min="9484" max="9710" width="11.42578125" style="1" customWidth="1"/>
    <col min="9711" max="9711" width="70.28515625" style="1" customWidth="1"/>
    <col min="9712" max="9712" width="26.28515625" style="1" customWidth="1"/>
    <col min="9713" max="9729" width="0" style="1" hidden="1"/>
    <col min="9730" max="9730" width="49.28515625" style="1" customWidth="1"/>
    <col min="9731" max="9731" width="21" style="1" customWidth="1"/>
    <col min="9732" max="9732" width="18.7109375" style="1" customWidth="1"/>
    <col min="9733" max="9733" width="20.5703125" style="1" customWidth="1"/>
    <col min="9734" max="9734" width="16.5703125" style="1" customWidth="1"/>
    <col min="9735" max="9735" width="20.7109375" style="1" customWidth="1"/>
    <col min="9736" max="9736" width="16.28515625" style="1" customWidth="1"/>
    <col min="9737" max="9737" width="21.28515625" style="1" customWidth="1"/>
    <col min="9738" max="9738" width="19.5703125" style="1" customWidth="1"/>
    <col min="9739" max="9739" width="21.28515625" style="1" customWidth="1"/>
    <col min="9740" max="9966" width="11.42578125" style="1" customWidth="1"/>
    <col min="9967" max="9967" width="70.28515625" style="1" customWidth="1"/>
    <col min="9968" max="9968" width="26.28515625" style="1" customWidth="1"/>
    <col min="9969" max="9985" width="0" style="1" hidden="1"/>
    <col min="9986" max="9986" width="49.28515625" style="1" customWidth="1"/>
    <col min="9987" max="9987" width="21" style="1" customWidth="1"/>
    <col min="9988" max="9988" width="18.7109375" style="1" customWidth="1"/>
    <col min="9989" max="9989" width="20.5703125" style="1" customWidth="1"/>
    <col min="9990" max="9990" width="16.5703125" style="1" customWidth="1"/>
    <col min="9991" max="9991" width="20.7109375" style="1" customWidth="1"/>
    <col min="9992" max="9992" width="16.28515625" style="1" customWidth="1"/>
    <col min="9993" max="9993" width="21.28515625" style="1" customWidth="1"/>
    <col min="9994" max="9994" width="19.5703125" style="1" customWidth="1"/>
    <col min="9995" max="9995" width="21.28515625" style="1" customWidth="1"/>
    <col min="9996" max="10222" width="11.42578125" style="1" customWidth="1"/>
    <col min="10223" max="10223" width="70.28515625" style="1" customWidth="1"/>
    <col min="10224" max="10224" width="26.28515625" style="1" customWidth="1"/>
    <col min="10225" max="10241" width="0" style="1" hidden="1"/>
    <col min="10242" max="10242" width="49.28515625" style="1" customWidth="1"/>
    <col min="10243" max="10243" width="21" style="1" customWidth="1"/>
    <col min="10244" max="10244" width="18.7109375" style="1" customWidth="1"/>
    <col min="10245" max="10245" width="20.5703125" style="1" customWidth="1"/>
    <col min="10246" max="10246" width="16.5703125" style="1" customWidth="1"/>
    <col min="10247" max="10247" width="20.7109375" style="1" customWidth="1"/>
    <col min="10248" max="10248" width="16.28515625" style="1" customWidth="1"/>
    <col min="10249" max="10249" width="21.28515625" style="1" customWidth="1"/>
    <col min="10250" max="10250" width="19.5703125" style="1" customWidth="1"/>
    <col min="10251" max="10251" width="21.28515625" style="1" customWidth="1"/>
    <col min="10252" max="10478" width="11.42578125" style="1" customWidth="1"/>
    <col min="10479" max="10479" width="70.28515625" style="1" customWidth="1"/>
    <col min="10480" max="10480" width="26.28515625" style="1" customWidth="1"/>
    <col min="10481" max="10497" width="0" style="1" hidden="1"/>
    <col min="10498" max="10498" width="49.28515625" style="1" customWidth="1"/>
    <col min="10499" max="10499" width="21" style="1" customWidth="1"/>
    <col min="10500" max="10500" width="18.7109375" style="1" customWidth="1"/>
    <col min="10501" max="10501" width="20.5703125" style="1" customWidth="1"/>
    <col min="10502" max="10502" width="16.5703125" style="1" customWidth="1"/>
    <col min="10503" max="10503" width="20.7109375" style="1" customWidth="1"/>
    <col min="10504" max="10504" width="16.28515625" style="1" customWidth="1"/>
    <col min="10505" max="10505" width="21.28515625" style="1" customWidth="1"/>
    <col min="10506" max="10506" width="19.5703125" style="1" customWidth="1"/>
    <col min="10507" max="10507" width="21.28515625" style="1" customWidth="1"/>
    <col min="10508" max="10734" width="11.42578125" style="1" customWidth="1"/>
    <col min="10735" max="10735" width="70.28515625" style="1" customWidth="1"/>
    <col min="10736" max="10736" width="26.28515625" style="1" customWidth="1"/>
    <col min="10737" max="10753" width="0" style="1" hidden="1"/>
    <col min="10754" max="10754" width="49.28515625" style="1" customWidth="1"/>
    <col min="10755" max="10755" width="21" style="1" customWidth="1"/>
    <col min="10756" max="10756" width="18.7109375" style="1" customWidth="1"/>
    <col min="10757" max="10757" width="20.5703125" style="1" customWidth="1"/>
    <col min="10758" max="10758" width="16.5703125" style="1" customWidth="1"/>
    <col min="10759" max="10759" width="20.7109375" style="1" customWidth="1"/>
    <col min="10760" max="10760" width="16.28515625" style="1" customWidth="1"/>
    <col min="10761" max="10761" width="21.28515625" style="1" customWidth="1"/>
    <col min="10762" max="10762" width="19.5703125" style="1" customWidth="1"/>
    <col min="10763" max="10763" width="21.28515625" style="1" customWidth="1"/>
    <col min="10764" max="10990" width="11.42578125" style="1" customWidth="1"/>
    <col min="10991" max="10991" width="70.28515625" style="1" customWidth="1"/>
    <col min="10992" max="10992" width="26.28515625" style="1" customWidth="1"/>
    <col min="10993" max="11009" width="0" style="1" hidden="1"/>
    <col min="11010" max="11010" width="49.28515625" style="1" customWidth="1"/>
    <col min="11011" max="11011" width="21" style="1" customWidth="1"/>
    <col min="11012" max="11012" width="18.7109375" style="1" customWidth="1"/>
    <col min="11013" max="11013" width="20.5703125" style="1" customWidth="1"/>
    <col min="11014" max="11014" width="16.5703125" style="1" customWidth="1"/>
    <col min="11015" max="11015" width="20.7109375" style="1" customWidth="1"/>
    <col min="11016" max="11016" width="16.28515625" style="1" customWidth="1"/>
    <col min="11017" max="11017" width="21.28515625" style="1" customWidth="1"/>
    <col min="11018" max="11018" width="19.5703125" style="1" customWidth="1"/>
    <col min="11019" max="11019" width="21.28515625" style="1" customWidth="1"/>
    <col min="11020" max="11246" width="11.42578125" style="1" customWidth="1"/>
    <col min="11247" max="11247" width="70.28515625" style="1" customWidth="1"/>
    <col min="11248" max="11248" width="26.28515625" style="1" customWidth="1"/>
    <col min="11249" max="11265" width="0" style="1" hidden="1"/>
    <col min="11266" max="11266" width="49.28515625" style="1" customWidth="1"/>
    <col min="11267" max="11267" width="21" style="1" customWidth="1"/>
    <col min="11268" max="11268" width="18.7109375" style="1" customWidth="1"/>
    <col min="11269" max="11269" width="20.5703125" style="1" customWidth="1"/>
    <col min="11270" max="11270" width="16.5703125" style="1" customWidth="1"/>
    <col min="11271" max="11271" width="20.7109375" style="1" customWidth="1"/>
    <col min="11272" max="11272" width="16.28515625" style="1" customWidth="1"/>
    <col min="11273" max="11273" width="21.28515625" style="1" customWidth="1"/>
    <col min="11274" max="11274" width="19.5703125" style="1" customWidth="1"/>
    <col min="11275" max="11275" width="21.28515625" style="1" customWidth="1"/>
    <col min="11276" max="11502" width="11.42578125" style="1" customWidth="1"/>
    <col min="11503" max="11503" width="70.28515625" style="1" customWidth="1"/>
    <col min="11504" max="11504" width="26.28515625" style="1" customWidth="1"/>
    <col min="11505" max="11521" width="0" style="1" hidden="1"/>
    <col min="11522" max="11522" width="49.28515625" style="1" customWidth="1"/>
    <col min="11523" max="11523" width="21" style="1" customWidth="1"/>
    <col min="11524" max="11524" width="18.7109375" style="1" customWidth="1"/>
    <col min="11525" max="11525" width="20.5703125" style="1" customWidth="1"/>
    <col min="11526" max="11526" width="16.5703125" style="1" customWidth="1"/>
    <col min="11527" max="11527" width="20.7109375" style="1" customWidth="1"/>
    <col min="11528" max="11528" width="16.28515625" style="1" customWidth="1"/>
    <col min="11529" max="11529" width="21.28515625" style="1" customWidth="1"/>
    <col min="11530" max="11530" width="19.5703125" style="1" customWidth="1"/>
    <col min="11531" max="11531" width="21.28515625" style="1" customWidth="1"/>
    <col min="11532" max="11758" width="11.42578125" style="1" customWidth="1"/>
    <col min="11759" max="11759" width="70.28515625" style="1" customWidth="1"/>
    <col min="11760" max="11760" width="26.28515625" style="1" customWidth="1"/>
    <col min="11761" max="11777" width="0" style="1" hidden="1"/>
    <col min="11778" max="11778" width="49.28515625" style="1" customWidth="1"/>
    <col min="11779" max="11779" width="21" style="1" customWidth="1"/>
    <col min="11780" max="11780" width="18.7109375" style="1" customWidth="1"/>
    <col min="11781" max="11781" width="20.5703125" style="1" customWidth="1"/>
    <col min="11782" max="11782" width="16.5703125" style="1" customWidth="1"/>
    <col min="11783" max="11783" width="20.7109375" style="1" customWidth="1"/>
    <col min="11784" max="11784" width="16.28515625" style="1" customWidth="1"/>
    <col min="11785" max="11785" width="21.28515625" style="1" customWidth="1"/>
    <col min="11786" max="11786" width="19.5703125" style="1" customWidth="1"/>
    <col min="11787" max="11787" width="21.28515625" style="1" customWidth="1"/>
    <col min="11788" max="12014" width="11.42578125" style="1" customWidth="1"/>
    <col min="12015" max="12015" width="70.28515625" style="1" customWidth="1"/>
    <col min="12016" max="12016" width="26.28515625" style="1" customWidth="1"/>
    <col min="12017" max="12033" width="0" style="1" hidden="1"/>
    <col min="12034" max="12034" width="49.28515625" style="1" customWidth="1"/>
    <col min="12035" max="12035" width="21" style="1" customWidth="1"/>
    <col min="12036" max="12036" width="18.7109375" style="1" customWidth="1"/>
    <col min="12037" max="12037" width="20.5703125" style="1" customWidth="1"/>
    <col min="12038" max="12038" width="16.5703125" style="1" customWidth="1"/>
    <col min="12039" max="12039" width="20.7109375" style="1" customWidth="1"/>
    <col min="12040" max="12040" width="16.28515625" style="1" customWidth="1"/>
    <col min="12041" max="12041" width="21.28515625" style="1" customWidth="1"/>
    <col min="12042" max="12042" width="19.5703125" style="1" customWidth="1"/>
    <col min="12043" max="12043" width="21.28515625" style="1" customWidth="1"/>
    <col min="12044" max="12270" width="11.42578125" style="1" customWidth="1"/>
    <col min="12271" max="12271" width="70.28515625" style="1" customWidth="1"/>
    <col min="12272" max="12272" width="26.28515625" style="1" customWidth="1"/>
    <col min="12273" max="12289" width="0" style="1" hidden="1"/>
    <col min="12290" max="12290" width="49.28515625" style="1" customWidth="1"/>
    <col min="12291" max="12291" width="21" style="1" customWidth="1"/>
    <col min="12292" max="12292" width="18.7109375" style="1" customWidth="1"/>
    <col min="12293" max="12293" width="20.5703125" style="1" customWidth="1"/>
    <col min="12294" max="12294" width="16.5703125" style="1" customWidth="1"/>
    <col min="12295" max="12295" width="20.7109375" style="1" customWidth="1"/>
    <col min="12296" max="12296" width="16.28515625" style="1" customWidth="1"/>
    <col min="12297" max="12297" width="21.28515625" style="1" customWidth="1"/>
    <col min="12298" max="12298" width="19.5703125" style="1" customWidth="1"/>
    <col min="12299" max="12299" width="21.28515625" style="1" customWidth="1"/>
    <col min="12300" max="12526" width="11.42578125" style="1" customWidth="1"/>
    <col min="12527" max="12527" width="70.28515625" style="1" customWidth="1"/>
    <col min="12528" max="12528" width="26.28515625" style="1" customWidth="1"/>
    <col min="12529" max="12545" width="0" style="1" hidden="1"/>
    <col min="12546" max="12546" width="49.28515625" style="1" customWidth="1"/>
    <col min="12547" max="12547" width="21" style="1" customWidth="1"/>
    <col min="12548" max="12548" width="18.7109375" style="1" customWidth="1"/>
    <col min="12549" max="12549" width="20.5703125" style="1" customWidth="1"/>
    <col min="12550" max="12550" width="16.5703125" style="1" customWidth="1"/>
    <col min="12551" max="12551" width="20.7109375" style="1" customWidth="1"/>
    <col min="12552" max="12552" width="16.28515625" style="1" customWidth="1"/>
    <col min="12553" max="12553" width="21.28515625" style="1" customWidth="1"/>
    <col min="12554" max="12554" width="19.5703125" style="1" customWidth="1"/>
    <col min="12555" max="12555" width="21.28515625" style="1" customWidth="1"/>
    <col min="12556" max="12782" width="11.42578125" style="1" customWidth="1"/>
    <col min="12783" max="12783" width="70.28515625" style="1" customWidth="1"/>
    <col min="12784" max="12784" width="26.28515625" style="1" customWidth="1"/>
    <col min="12785" max="12801" width="0" style="1" hidden="1"/>
    <col min="12802" max="12802" width="49.28515625" style="1" customWidth="1"/>
    <col min="12803" max="12803" width="21" style="1" customWidth="1"/>
    <col min="12804" max="12804" width="18.7109375" style="1" customWidth="1"/>
    <col min="12805" max="12805" width="20.5703125" style="1" customWidth="1"/>
    <col min="12806" max="12806" width="16.5703125" style="1" customWidth="1"/>
    <col min="12807" max="12807" width="20.7109375" style="1" customWidth="1"/>
    <col min="12808" max="12808" width="16.28515625" style="1" customWidth="1"/>
    <col min="12809" max="12809" width="21.28515625" style="1" customWidth="1"/>
    <col min="12810" max="12810" width="19.5703125" style="1" customWidth="1"/>
    <col min="12811" max="12811" width="21.28515625" style="1" customWidth="1"/>
    <col min="12812" max="13038" width="11.42578125" style="1" customWidth="1"/>
    <col min="13039" max="13039" width="70.28515625" style="1" customWidth="1"/>
    <col min="13040" max="13040" width="26.28515625" style="1" customWidth="1"/>
    <col min="13041" max="13057" width="0" style="1" hidden="1"/>
    <col min="13058" max="13058" width="49.28515625" style="1" customWidth="1"/>
    <col min="13059" max="13059" width="21" style="1" customWidth="1"/>
    <col min="13060" max="13060" width="18.7109375" style="1" customWidth="1"/>
    <col min="13061" max="13061" width="20.5703125" style="1" customWidth="1"/>
    <col min="13062" max="13062" width="16.5703125" style="1" customWidth="1"/>
    <col min="13063" max="13063" width="20.7109375" style="1" customWidth="1"/>
    <col min="13064" max="13064" width="16.28515625" style="1" customWidth="1"/>
    <col min="13065" max="13065" width="21.28515625" style="1" customWidth="1"/>
    <col min="13066" max="13066" width="19.5703125" style="1" customWidth="1"/>
    <col min="13067" max="13067" width="21.28515625" style="1" customWidth="1"/>
    <col min="13068" max="13294" width="11.42578125" style="1" customWidth="1"/>
    <col min="13295" max="13295" width="70.28515625" style="1" customWidth="1"/>
    <col min="13296" max="13296" width="26.28515625" style="1" customWidth="1"/>
    <col min="13297" max="13313" width="0" style="1" hidden="1"/>
    <col min="13314" max="13314" width="49.28515625" style="1" customWidth="1"/>
    <col min="13315" max="13315" width="21" style="1" customWidth="1"/>
    <col min="13316" max="13316" width="18.7109375" style="1" customWidth="1"/>
    <col min="13317" max="13317" width="20.5703125" style="1" customWidth="1"/>
    <col min="13318" max="13318" width="16.5703125" style="1" customWidth="1"/>
    <col min="13319" max="13319" width="20.7109375" style="1" customWidth="1"/>
    <col min="13320" max="13320" width="16.28515625" style="1" customWidth="1"/>
    <col min="13321" max="13321" width="21.28515625" style="1" customWidth="1"/>
    <col min="13322" max="13322" width="19.5703125" style="1" customWidth="1"/>
    <col min="13323" max="13323" width="21.28515625" style="1" customWidth="1"/>
    <col min="13324" max="13550" width="11.42578125" style="1" customWidth="1"/>
    <col min="13551" max="13551" width="70.28515625" style="1" customWidth="1"/>
    <col min="13552" max="13552" width="26.28515625" style="1" customWidth="1"/>
    <col min="13553" max="13569" width="0" style="1" hidden="1"/>
    <col min="13570" max="13570" width="49.28515625" style="1" customWidth="1"/>
    <col min="13571" max="13571" width="21" style="1" customWidth="1"/>
    <col min="13572" max="13572" width="18.7109375" style="1" customWidth="1"/>
    <col min="13573" max="13573" width="20.5703125" style="1" customWidth="1"/>
    <col min="13574" max="13574" width="16.5703125" style="1" customWidth="1"/>
    <col min="13575" max="13575" width="20.7109375" style="1" customWidth="1"/>
    <col min="13576" max="13576" width="16.28515625" style="1" customWidth="1"/>
    <col min="13577" max="13577" width="21.28515625" style="1" customWidth="1"/>
    <col min="13578" max="13578" width="19.5703125" style="1" customWidth="1"/>
    <col min="13579" max="13579" width="21.28515625" style="1" customWidth="1"/>
    <col min="13580" max="13806" width="11.42578125" style="1" customWidth="1"/>
    <col min="13807" max="13807" width="70.28515625" style="1" customWidth="1"/>
    <col min="13808" max="13808" width="26.28515625" style="1" customWidth="1"/>
    <col min="13809" max="13825" width="0" style="1" hidden="1"/>
    <col min="13826" max="13826" width="49.28515625" style="1" customWidth="1"/>
    <col min="13827" max="13827" width="21" style="1" customWidth="1"/>
    <col min="13828" max="13828" width="18.7109375" style="1" customWidth="1"/>
    <col min="13829" max="13829" width="20.5703125" style="1" customWidth="1"/>
    <col min="13830" max="13830" width="16.5703125" style="1" customWidth="1"/>
    <col min="13831" max="13831" width="20.7109375" style="1" customWidth="1"/>
    <col min="13832" max="13832" width="16.28515625" style="1" customWidth="1"/>
    <col min="13833" max="13833" width="21.28515625" style="1" customWidth="1"/>
    <col min="13834" max="13834" width="19.5703125" style="1" customWidth="1"/>
    <col min="13835" max="13835" width="21.28515625" style="1" customWidth="1"/>
    <col min="13836" max="14062" width="11.42578125" style="1" customWidth="1"/>
    <col min="14063" max="14063" width="70.28515625" style="1" customWidth="1"/>
    <col min="14064" max="14064" width="26.28515625" style="1" customWidth="1"/>
    <col min="14065" max="14081" width="0" style="1" hidden="1"/>
    <col min="14082" max="14082" width="49.28515625" style="1" customWidth="1"/>
    <col min="14083" max="14083" width="21" style="1" customWidth="1"/>
    <col min="14084" max="14084" width="18.7109375" style="1" customWidth="1"/>
    <col min="14085" max="14085" width="20.5703125" style="1" customWidth="1"/>
    <col min="14086" max="14086" width="16.5703125" style="1" customWidth="1"/>
    <col min="14087" max="14087" width="20.7109375" style="1" customWidth="1"/>
    <col min="14088" max="14088" width="16.28515625" style="1" customWidth="1"/>
    <col min="14089" max="14089" width="21.28515625" style="1" customWidth="1"/>
    <col min="14090" max="14090" width="19.5703125" style="1" customWidth="1"/>
    <col min="14091" max="14091" width="21.28515625" style="1" customWidth="1"/>
    <col min="14092" max="14318" width="11.42578125" style="1" customWidth="1"/>
    <col min="14319" max="14319" width="70.28515625" style="1" customWidth="1"/>
    <col min="14320" max="14320" width="26.28515625" style="1" customWidth="1"/>
    <col min="14321" max="14337" width="0" style="1" hidden="1"/>
    <col min="14338" max="14338" width="49.28515625" style="1" customWidth="1"/>
    <col min="14339" max="14339" width="21" style="1" customWidth="1"/>
    <col min="14340" max="14340" width="18.7109375" style="1" customWidth="1"/>
    <col min="14341" max="14341" width="20.5703125" style="1" customWidth="1"/>
    <col min="14342" max="14342" width="16.5703125" style="1" customWidth="1"/>
    <col min="14343" max="14343" width="20.7109375" style="1" customWidth="1"/>
    <col min="14344" max="14344" width="16.28515625" style="1" customWidth="1"/>
    <col min="14345" max="14345" width="21.28515625" style="1" customWidth="1"/>
    <col min="14346" max="14346" width="19.5703125" style="1" customWidth="1"/>
    <col min="14347" max="14347" width="21.28515625" style="1" customWidth="1"/>
    <col min="14348" max="14574" width="11.42578125" style="1" customWidth="1"/>
    <col min="14575" max="14575" width="70.28515625" style="1" customWidth="1"/>
    <col min="14576" max="14576" width="26.28515625" style="1" customWidth="1"/>
    <col min="14577" max="14593" width="0" style="1" hidden="1"/>
    <col min="14594" max="14594" width="49.28515625" style="1" customWidth="1"/>
    <col min="14595" max="14595" width="21" style="1" customWidth="1"/>
    <col min="14596" max="14596" width="18.7109375" style="1" customWidth="1"/>
    <col min="14597" max="14597" width="20.5703125" style="1" customWidth="1"/>
    <col min="14598" max="14598" width="16.5703125" style="1" customWidth="1"/>
    <col min="14599" max="14599" width="20.7109375" style="1" customWidth="1"/>
    <col min="14600" max="14600" width="16.28515625" style="1" customWidth="1"/>
    <col min="14601" max="14601" width="21.28515625" style="1" customWidth="1"/>
    <col min="14602" max="14602" width="19.5703125" style="1" customWidth="1"/>
    <col min="14603" max="14603" width="21.28515625" style="1" customWidth="1"/>
    <col min="14604" max="14830" width="11.42578125" style="1" customWidth="1"/>
    <col min="14831" max="14831" width="70.28515625" style="1" customWidth="1"/>
    <col min="14832" max="14832" width="26.28515625" style="1" customWidth="1"/>
    <col min="14833" max="14849" width="0" style="1" hidden="1"/>
    <col min="14850" max="14850" width="49.28515625" style="1" customWidth="1"/>
    <col min="14851" max="14851" width="21" style="1" customWidth="1"/>
    <col min="14852" max="14852" width="18.7109375" style="1" customWidth="1"/>
    <col min="14853" max="14853" width="20.5703125" style="1" customWidth="1"/>
    <col min="14854" max="14854" width="16.5703125" style="1" customWidth="1"/>
    <col min="14855" max="14855" width="20.7109375" style="1" customWidth="1"/>
    <col min="14856" max="14856" width="16.28515625" style="1" customWidth="1"/>
    <col min="14857" max="14857" width="21.28515625" style="1" customWidth="1"/>
    <col min="14858" max="14858" width="19.5703125" style="1" customWidth="1"/>
    <col min="14859" max="14859" width="21.28515625" style="1" customWidth="1"/>
    <col min="14860" max="15086" width="11.42578125" style="1" customWidth="1"/>
    <col min="15087" max="15087" width="70.28515625" style="1" customWidth="1"/>
    <col min="15088" max="15088" width="26.28515625" style="1" customWidth="1"/>
    <col min="15089" max="15105" width="0" style="1" hidden="1"/>
    <col min="15106" max="15106" width="49.28515625" style="1" customWidth="1"/>
    <col min="15107" max="15107" width="21" style="1" customWidth="1"/>
    <col min="15108" max="15108" width="18.7109375" style="1" customWidth="1"/>
    <col min="15109" max="15109" width="20.5703125" style="1" customWidth="1"/>
    <col min="15110" max="15110" width="16.5703125" style="1" customWidth="1"/>
    <col min="15111" max="15111" width="20.7109375" style="1" customWidth="1"/>
    <col min="15112" max="15112" width="16.28515625" style="1" customWidth="1"/>
    <col min="15113" max="15113" width="21.28515625" style="1" customWidth="1"/>
    <col min="15114" max="15114" width="19.5703125" style="1" customWidth="1"/>
    <col min="15115" max="15115" width="21.28515625" style="1" customWidth="1"/>
    <col min="15116" max="15342" width="11.42578125" style="1" customWidth="1"/>
    <col min="15343" max="15343" width="70.28515625" style="1" customWidth="1"/>
    <col min="15344" max="15344" width="26.28515625" style="1" customWidth="1"/>
    <col min="15345" max="15361" width="0" style="1" hidden="1"/>
    <col min="15362" max="15362" width="49.28515625" style="1" customWidth="1"/>
    <col min="15363" max="15363" width="21" style="1" customWidth="1"/>
    <col min="15364" max="15364" width="18.7109375" style="1" customWidth="1"/>
    <col min="15365" max="15365" width="20.5703125" style="1" customWidth="1"/>
    <col min="15366" max="15366" width="16.5703125" style="1" customWidth="1"/>
    <col min="15367" max="15367" width="20.7109375" style="1" customWidth="1"/>
    <col min="15368" max="15368" width="16.28515625" style="1" customWidth="1"/>
    <col min="15369" max="15369" width="21.28515625" style="1" customWidth="1"/>
    <col min="15370" max="15370" width="19.5703125" style="1" customWidth="1"/>
    <col min="15371" max="15371" width="21.28515625" style="1" customWidth="1"/>
    <col min="15372" max="15598" width="11.42578125" style="1" customWidth="1"/>
    <col min="15599" max="15599" width="70.28515625" style="1" customWidth="1"/>
    <col min="15600" max="15600" width="26.28515625" style="1" customWidth="1"/>
    <col min="15601" max="15617" width="0" style="1" hidden="1"/>
    <col min="15618" max="15618" width="49.28515625" style="1" customWidth="1"/>
    <col min="15619" max="15619" width="21" style="1" customWidth="1"/>
    <col min="15620" max="15620" width="18.7109375" style="1" customWidth="1"/>
    <col min="15621" max="15621" width="20.5703125" style="1" customWidth="1"/>
    <col min="15622" max="15622" width="16.5703125" style="1" customWidth="1"/>
    <col min="15623" max="15623" width="20.7109375" style="1" customWidth="1"/>
    <col min="15624" max="15624" width="16.28515625" style="1" customWidth="1"/>
    <col min="15625" max="15625" width="21.28515625" style="1" customWidth="1"/>
    <col min="15626" max="15626" width="19.5703125" style="1" customWidth="1"/>
    <col min="15627" max="15627" width="21.28515625" style="1" customWidth="1"/>
    <col min="15628" max="15854" width="11.42578125" style="1" customWidth="1"/>
    <col min="15855" max="15855" width="70.28515625" style="1" customWidth="1"/>
    <col min="15856" max="15856" width="26.28515625" style="1" customWidth="1"/>
    <col min="15857" max="15873" width="0" style="1" hidden="1"/>
    <col min="15874" max="15874" width="49.28515625" style="1" customWidth="1"/>
    <col min="15875" max="15875" width="21" style="1" customWidth="1"/>
    <col min="15876" max="15876" width="18.7109375" style="1" customWidth="1"/>
    <col min="15877" max="15877" width="20.5703125" style="1" customWidth="1"/>
    <col min="15878" max="15878" width="16.5703125" style="1" customWidth="1"/>
    <col min="15879" max="15879" width="20.7109375" style="1" customWidth="1"/>
    <col min="15880" max="15880" width="16.28515625" style="1" customWidth="1"/>
    <col min="15881" max="15881" width="21.28515625" style="1" customWidth="1"/>
    <col min="15882" max="15882" width="19.5703125" style="1" customWidth="1"/>
    <col min="15883" max="15883" width="21.28515625" style="1" customWidth="1"/>
    <col min="15884" max="16110" width="11.42578125" style="1" customWidth="1"/>
    <col min="16111" max="16111" width="70.28515625" style="1" customWidth="1"/>
    <col min="16112" max="16112" width="26.28515625" style="1" customWidth="1"/>
    <col min="16113" max="16129" width="0" style="1" hidden="1"/>
    <col min="16130" max="16130" width="49.28515625" style="1" customWidth="1"/>
    <col min="16131" max="16131" width="21" style="1" customWidth="1"/>
    <col min="16132" max="16132" width="18.7109375" style="1" customWidth="1"/>
    <col min="16133" max="16133" width="20.5703125" style="1" customWidth="1"/>
    <col min="16134" max="16134" width="16.5703125" style="1" customWidth="1"/>
    <col min="16135" max="16135" width="20.7109375" style="1" customWidth="1"/>
    <col min="16136" max="16136" width="16.28515625" style="1" customWidth="1"/>
    <col min="16137" max="16137" width="21.28515625" style="1" customWidth="1"/>
    <col min="16138" max="16138" width="19.5703125" style="1" customWidth="1"/>
    <col min="16139" max="16139" width="21.28515625" style="1" customWidth="1"/>
    <col min="16140" max="16366" width="11.42578125" style="1" customWidth="1"/>
    <col min="16367" max="16367" width="70.28515625" style="1" customWidth="1"/>
    <col min="16368" max="16368" width="26.28515625" style="1" customWidth="1"/>
    <col min="16369" max="16384" width="0" style="1" hidden="1"/>
  </cols>
  <sheetData>
    <row r="1" spans="2:11">
      <c r="B1" s="146"/>
      <c r="C1" s="159" t="s">
        <v>0</v>
      </c>
      <c r="D1" s="160"/>
      <c r="E1" s="160"/>
      <c r="F1" s="160"/>
      <c r="G1" s="160"/>
      <c r="H1" s="160"/>
      <c r="I1" s="160"/>
      <c r="J1" s="160"/>
      <c r="K1" s="161"/>
    </row>
    <row r="2" spans="2:11">
      <c r="B2" s="147"/>
      <c r="C2" s="159" t="s">
        <v>1</v>
      </c>
      <c r="D2" s="160"/>
      <c r="E2" s="160"/>
      <c r="F2" s="160"/>
      <c r="G2" s="160"/>
      <c r="H2" s="160"/>
      <c r="I2" s="160"/>
      <c r="J2" s="160"/>
      <c r="K2" s="161"/>
    </row>
    <row r="3" spans="2:11">
      <c r="B3" s="147"/>
      <c r="C3" s="159" t="s">
        <v>99</v>
      </c>
      <c r="D3" s="160"/>
      <c r="E3" s="160"/>
      <c r="F3" s="160"/>
      <c r="G3" s="160"/>
      <c r="H3" s="160"/>
      <c r="I3" s="160"/>
      <c r="J3" s="160"/>
      <c r="K3" s="161"/>
    </row>
    <row r="4" spans="2:11">
      <c r="B4" s="148"/>
      <c r="C4" s="156" t="s">
        <v>3</v>
      </c>
      <c r="D4" s="157"/>
      <c r="E4" s="157"/>
      <c r="F4" s="157"/>
      <c r="G4" s="157"/>
      <c r="H4" s="157"/>
      <c r="I4" s="157"/>
      <c r="J4" s="157"/>
      <c r="K4" s="158"/>
    </row>
    <row r="5" spans="2:11" ht="34.9">
      <c r="B5" s="155" t="s">
        <v>4</v>
      </c>
      <c r="C5" s="45" t="s">
        <v>100</v>
      </c>
      <c r="D5" s="46" t="s">
        <v>80</v>
      </c>
      <c r="E5" s="154" t="s">
        <v>79</v>
      </c>
      <c r="F5" s="46" t="s">
        <v>81</v>
      </c>
      <c r="G5" s="154" t="s">
        <v>79</v>
      </c>
      <c r="H5" s="46" t="s">
        <v>80</v>
      </c>
      <c r="I5" s="154" t="s">
        <v>79</v>
      </c>
      <c r="J5" s="46" t="s">
        <v>80</v>
      </c>
      <c r="K5" s="154" t="s">
        <v>79</v>
      </c>
    </row>
    <row r="6" spans="2:11" ht="34.9">
      <c r="B6" s="155"/>
      <c r="C6" s="47" t="s">
        <v>101</v>
      </c>
      <c r="D6" s="46" t="s">
        <v>102</v>
      </c>
      <c r="E6" s="154"/>
      <c r="F6" s="46" t="s">
        <v>103</v>
      </c>
      <c r="G6" s="154"/>
      <c r="H6" s="46" t="s">
        <v>104</v>
      </c>
      <c r="I6" s="154"/>
      <c r="J6" s="46" t="s">
        <v>105</v>
      </c>
      <c r="K6" s="154"/>
    </row>
    <row r="7" spans="2:11">
      <c r="B7" s="44"/>
      <c r="C7" s="48"/>
      <c r="D7" s="49"/>
      <c r="E7" s="49"/>
      <c r="F7" s="49"/>
      <c r="G7" s="49"/>
      <c r="H7" s="49"/>
      <c r="I7" s="49"/>
      <c r="J7" s="49"/>
      <c r="K7" s="49"/>
    </row>
    <row r="8" spans="2:11">
      <c r="B8" s="50" t="s">
        <v>21</v>
      </c>
      <c r="C8" s="51">
        <f>SUM(C9:C11)</f>
        <v>14187416993.53108</v>
      </c>
      <c r="D8" s="51">
        <f t="shared" ref="D8:I8" si="0">SUM(D9:D11)</f>
        <v>1153764757.9439182</v>
      </c>
      <c r="E8" s="51">
        <f t="shared" si="0"/>
        <v>15341181751.474998</v>
      </c>
      <c r="F8" s="51">
        <f t="shared" si="0"/>
        <v>0</v>
      </c>
      <c r="G8" s="51">
        <f t="shared" si="0"/>
        <v>15341181751.474998</v>
      </c>
      <c r="H8" s="51">
        <f t="shared" si="0"/>
        <v>0</v>
      </c>
      <c r="I8" s="51">
        <f t="shared" si="0"/>
        <v>15341181751.474998</v>
      </c>
      <c r="J8" s="51">
        <f>SUM(J9:J11)</f>
        <v>1572000000</v>
      </c>
      <c r="K8" s="51">
        <f>SUM(K9:K11)</f>
        <v>16913181751.474998</v>
      </c>
    </row>
    <row r="9" spans="2:11">
      <c r="B9" s="8" t="s">
        <v>22</v>
      </c>
      <c r="C9" s="10">
        <v>9497075962.5</v>
      </c>
      <c r="D9" s="10">
        <v>0</v>
      </c>
      <c r="E9" s="10">
        <f>+C9+D9</f>
        <v>9497075962.5</v>
      </c>
      <c r="F9" s="10">
        <v>0</v>
      </c>
      <c r="G9" s="10">
        <f t="shared" ref="G9:I11" si="1">+E9+F9</f>
        <v>9497075962.5</v>
      </c>
      <c r="H9" s="10">
        <v>0</v>
      </c>
      <c r="I9" s="10">
        <f t="shared" si="1"/>
        <v>9497075962.5</v>
      </c>
      <c r="J9" s="10">
        <v>1560000000</v>
      </c>
      <c r="K9" s="10">
        <f>+I9+J9</f>
        <v>11057075962.5</v>
      </c>
    </row>
    <row r="10" spans="2:11">
      <c r="B10" s="8" t="s">
        <v>23</v>
      </c>
      <c r="C10" s="10">
        <v>10500000</v>
      </c>
      <c r="D10" s="10">
        <v>0</v>
      </c>
      <c r="E10" s="10">
        <f>+C10+D10</f>
        <v>10500000</v>
      </c>
      <c r="F10" s="10">
        <v>0</v>
      </c>
      <c r="G10" s="10">
        <f t="shared" si="1"/>
        <v>10500000</v>
      </c>
      <c r="H10" s="10">
        <v>0</v>
      </c>
      <c r="I10" s="10">
        <f t="shared" si="1"/>
        <v>10500000</v>
      </c>
      <c r="J10" s="10">
        <v>12000000</v>
      </c>
      <c r="K10" s="10">
        <f>+I10+J10</f>
        <v>22500000</v>
      </c>
    </row>
    <row r="11" spans="2:11">
      <c r="B11" s="8" t="s">
        <v>24</v>
      </c>
      <c r="C11" s="10">
        <v>4679841031.0310802</v>
      </c>
      <c r="D11" s="14">
        <v>1153764757.9439182</v>
      </c>
      <c r="E11" s="10">
        <f>+C11+D11</f>
        <v>5833605788.9749985</v>
      </c>
      <c r="F11" s="10">
        <v>0</v>
      </c>
      <c r="G11" s="10">
        <f t="shared" si="1"/>
        <v>5833605788.9749985</v>
      </c>
      <c r="H11" s="10">
        <v>0</v>
      </c>
      <c r="I11" s="10">
        <f t="shared" si="1"/>
        <v>5833605788.9749985</v>
      </c>
      <c r="J11" s="10">
        <v>0</v>
      </c>
      <c r="K11" s="10">
        <f>+I11+J11</f>
        <v>5833605788.9749985</v>
      </c>
    </row>
    <row r="12" spans="2:11">
      <c r="B12" s="17"/>
      <c r="C12" s="10"/>
      <c r="D12" s="10" t="s">
        <v>89</v>
      </c>
      <c r="E12" s="10"/>
      <c r="F12" s="10"/>
      <c r="G12" s="10"/>
      <c r="H12" s="10"/>
      <c r="I12" s="10"/>
      <c r="J12" s="10"/>
      <c r="K12" s="10"/>
    </row>
    <row r="13" spans="2:11">
      <c r="B13" s="52" t="s">
        <v>25</v>
      </c>
      <c r="C13" s="53">
        <f t="shared" ref="C13:K13" si="2">+C14</f>
        <v>240000000</v>
      </c>
      <c r="D13" s="53">
        <f t="shared" si="2"/>
        <v>0</v>
      </c>
      <c r="E13" s="53">
        <f t="shared" si="2"/>
        <v>240000000</v>
      </c>
      <c r="F13" s="53">
        <f t="shared" si="2"/>
        <v>0</v>
      </c>
      <c r="G13" s="53">
        <f t="shared" si="2"/>
        <v>240000000</v>
      </c>
      <c r="H13" s="53">
        <f t="shared" si="2"/>
        <v>0</v>
      </c>
      <c r="I13" s="53">
        <f t="shared" si="2"/>
        <v>240000000</v>
      </c>
      <c r="J13" s="53">
        <f t="shared" si="2"/>
        <v>0</v>
      </c>
      <c r="K13" s="53">
        <f t="shared" si="2"/>
        <v>240000000</v>
      </c>
    </row>
    <row r="14" spans="2:11">
      <c r="B14" s="8" t="s">
        <v>90</v>
      </c>
      <c r="C14" s="10">
        <v>240000000</v>
      </c>
      <c r="D14" s="10">
        <v>0</v>
      </c>
      <c r="E14" s="10">
        <f>+C14+D14</f>
        <v>240000000</v>
      </c>
      <c r="F14" s="10">
        <v>0</v>
      </c>
      <c r="G14" s="10">
        <f>+E14+F14</f>
        <v>240000000</v>
      </c>
      <c r="H14" s="10"/>
      <c r="I14" s="10">
        <f>+G14+H14</f>
        <v>240000000</v>
      </c>
      <c r="J14" s="10"/>
      <c r="K14" s="10">
        <f>+I14+J14</f>
        <v>240000000</v>
      </c>
    </row>
    <row r="15" spans="2:11">
      <c r="B15" s="54" t="s">
        <v>27</v>
      </c>
      <c r="C15" s="55">
        <f t="shared" ref="C15:I15" si="3">+C8+C13</f>
        <v>14427416993.53108</v>
      </c>
      <c r="D15" s="55">
        <f t="shared" si="3"/>
        <v>1153764757.9439182</v>
      </c>
      <c r="E15" s="55">
        <f t="shared" si="3"/>
        <v>15581181751.474998</v>
      </c>
      <c r="F15" s="55">
        <f t="shared" si="3"/>
        <v>0</v>
      </c>
      <c r="G15" s="55">
        <f t="shared" si="3"/>
        <v>15581181751.474998</v>
      </c>
      <c r="H15" s="55">
        <f t="shared" si="3"/>
        <v>0</v>
      </c>
      <c r="I15" s="55">
        <f t="shared" si="3"/>
        <v>15581181751.474998</v>
      </c>
      <c r="J15" s="55">
        <f>+J8+J13</f>
        <v>1572000000</v>
      </c>
      <c r="K15" s="55">
        <f>+K8+K13</f>
        <v>17153181751.474998</v>
      </c>
    </row>
    <row r="16" spans="2:11">
      <c r="B16" s="17" t="s">
        <v>28</v>
      </c>
      <c r="C16" s="18"/>
      <c r="D16" s="18"/>
      <c r="E16" s="18"/>
      <c r="F16" s="18">
        <v>0</v>
      </c>
      <c r="G16" s="18"/>
      <c r="H16" s="18"/>
      <c r="I16" s="18"/>
      <c r="J16" s="18"/>
      <c r="K16" s="18"/>
    </row>
    <row r="17" spans="2:11">
      <c r="B17" s="44" t="s">
        <v>29</v>
      </c>
      <c r="C17" s="48">
        <f t="shared" ref="C17:K17" si="4">+C18+C31</f>
        <v>1392198199.5032663</v>
      </c>
      <c r="D17" s="48">
        <f t="shared" si="4"/>
        <v>0</v>
      </c>
      <c r="E17" s="48">
        <f t="shared" si="4"/>
        <v>1392198199.5032663</v>
      </c>
      <c r="F17" s="48">
        <f t="shared" si="4"/>
        <v>-3347617.5221988894</v>
      </c>
      <c r="G17" s="48">
        <f t="shared" si="4"/>
        <v>1388850581.9810677</v>
      </c>
      <c r="H17" s="48">
        <f t="shared" si="4"/>
        <v>8090960</v>
      </c>
      <c r="I17" s="48">
        <f t="shared" si="4"/>
        <v>1396941541.9810677</v>
      </c>
      <c r="J17" s="48">
        <f t="shared" si="4"/>
        <v>0</v>
      </c>
      <c r="K17" s="48">
        <f t="shared" si="4"/>
        <v>1396941541.9810677</v>
      </c>
    </row>
    <row r="18" spans="2:11">
      <c r="B18" s="50" t="s">
        <v>30</v>
      </c>
      <c r="C18" s="51">
        <f t="shared" ref="C18:K18" si="5">SUM(C19:C30)</f>
        <v>952515599.50326645</v>
      </c>
      <c r="D18" s="51">
        <f t="shared" si="5"/>
        <v>0</v>
      </c>
      <c r="E18" s="51">
        <f t="shared" si="5"/>
        <v>952515599.50326645</v>
      </c>
      <c r="F18" s="51">
        <f t="shared" si="5"/>
        <v>-3058417.5221989043</v>
      </c>
      <c r="G18" s="51">
        <f t="shared" si="5"/>
        <v>949457181.98106778</v>
      </c>
      <c r="H18" s="51">
        <f t="shared" si="5"/>
        <v>90960</v>
      </c>
      <c r="I18" s="51">
        <f t="shared" si="5"/>
        <v>949548141.98106778</v>
      </c>
      <c r="J18" s="51">
        <f t="shared" si="5"/>
        <v>0</v>
      </c>
      <c r="K18" s="51">
        <f t="shared" si="5"/>
        <v>949548141.98106778</v>
      </c>
    </row>
    <row r="19" spans="2:11">
      <c r="B19" s="22" t="s">
        <v>31</v>
      </c>
      <c r="C19" s="10">
        <v>516520641.83999991</v>
      </c>
      <c r="D19" s="10">
        <v>0</v>
      </c>
      <c r="E19" s="10">
        <f t="shared" ref="E19:E25" si="6">+C19+D19</f>
        <v>516520641.83999991</v>
      </c>
      <c r="F19" s="14">
        <v>-1787265.83999991</v>
      </c>
      <c r="G19" s="10">
        <f t="shared" ref="G19:I25" si="7">+E19+F19</f>
        <v>514733376</v>
      </c>
      <c r="H19" s="14">
        <v>0</v>
      </c>
      <c r="I19" s="10">
        <f t="shared" si="7"/>
        <v>514733376</v>
      </c>
      <c r="J19" s="14">
        <v>0</v>
      </c>
      <c r="K19" s="10">
        <f t="shared" ref="K19:K25" si="8">+I19+J19</f>
        <v>514733376</v>
      </c>
    </row>
    <row r="20" spans="2:11">
      <c r="B20" s="22" t="s">
        <v>32</v>
      </c>
      <c r="C20" s="10">
        <v>2820000</v>
      </c>
      <c r="D20" s="10">
        <v>0</v>
      </c>
      <c r="E20" s="10">
        <f t="shared" si="6"/>
        <v>2820000</v>
      </c>
      <c r="F20" s="14"/>
      <c r="G20" s="10">
        <f t="shared" si="7"/>
        <v>2820000</v>
      </c>
      <c r="H20" s="14">
        <v>90960</v>
      </c>
      <c r="I20" s="10">
        <f t="shared" si="7"/>
        <v>2910960</v>
      </c>
      <c r="J20" s="14">
        <v>0</v>
      </c>
      <c r="K20" s="10">
        <f t="shared" si="8"/>
        <v>2910960</v>
      </c>
    </row>
    <row r="21" spans="2:11">
      <c r="B21" s="22" t="s">
        <v>33</v>
      </c>
      <c r="C21" s="10">
        <v>40770600</v>
      </c>
      <c r="D21" s="10">
        <v>0</v>
      </c>
      <c r="E21" s="10">
        <f t="shared" si="6"/>
        <v>40770600</v>
      </c>
      <c r="F21" s="14">
        <v>-117920</v>
      </c>
      <c r="G21" s="10">
        <f t="shared" si="7"/>
        <v>40652680</v>
      </c>
      <c r="H21" s="14">
        <v>0</v>
      </c>
      <c r="I21" s="10">
        <f t="shared" si="7"/>
        <v>40652680</v>
      </c>
      <c r="J21" s="14">
        <v>0</v>
      </c>
      <c r="K21" s="10">
        <f t="shared" si="8"/>
        <v>40652680</v>
      </c>
    </row>
    <row r="22" spans="2:11">
      <c r="B22" s="22" t="s">
        <v>34</v>
      </c>
      <c r="C22" s="10">
        <v>0</v>
      </c>
      <c r="D22" s="10">
        <v>0</v>
      </c>
      <c r="E22" s="10">
        <f t="shared" si="6"/>
        <v>0</v>
      </c>
      <c r="F22" s="14">
        <v>0</v>
      </c>
      <c r="G22" s="10">
        <f t="shared" si="7"/>
        <v>0</v>
      </c>
      <c r="H22" s="14">
        <v>0</v>
      </c>
      <c r="I22" s="10">
        <f t="shared" si="7"/>
        <v>0</v>
      </c>
      <c r="J22" s="14">
        <v>0</v>
      </c>
      <c r="K22" s="10">
        <f t="shared" si="8"/>
        <v>0</v>
      </c>
    </row>
    <row r="23" spans="2:11">
      <c r="B23" s="22" t="s">
        <v>35</v>
      </c>
      <c r="C23" s="10">
        <v>33779666.666666672</v>
      </c>
      <c r="D23" s="10">
        <v>0</v>
      </c>
      <c r="E23" s="10">
        <f t="shared" si="6"/>
        <v>33779666.666666672</v>
      </c>
      <c r="F23" s="14">
        <v>-104583.33333334301</v>
      </c>
      <c r="G23" s="10">
        <f t="shared" si="7"/>
        <v>33675083.333333328</v>
      </c>
      <c r="H23" s="14">
        <v>0</v>
      </c>
      <c r="I23" s="10">
        <f t="shared" si="7"/>
        <v>33675083.333333328</v>
      </c>
      <c r="J23" s="14">
        <v>0</v>
      </c>
      <c r="K23" s="10">
        <f t="shared" si="8"/>
        <v>33675083.333333328</v>
      </c>
    </row>
    <row r="24" spans="2:11">
      <c r="B24" s="22" t="s">
        <v>36</v>
      </c>
      <c r="C24" s="10">
        <v>135350115.65928</v>
      </c>
      <c r="D24" s="10">
        <v>0</v>
      </c>
      <c r="E24" s="10">
        <f t="shared" si="6"/>
        <v>135350115.65928</v>
      </c>
      <c r="F24" s="14">
        <v>-418473.78754562099</v>
      </c>
      <c r="G24" s="10">
        <f t="shared" si="7"/>
        <v>134931641.87173438</v>
      </c>
      <c r="H24" s="14">
        <v>0</v>
      </c>
      <c r="I24" s="10">
        <f t="shared" si="7"/>
        <v>134931641.87173438</v>
      </c>
      <c r="J24" s="14">
        <v>0</v>
      </c>
      <c r="K24" s="10">
        <f t="shared" si="8"/>
        <v>134931641.87173438</v>
      </c>
    </row>
    <row r="25" spans="2:11">
      <c r="B25" s="22" t="s">
        <v>37</v>
      </c>
      <c r="C25" s="10">
        <v>2459518</v>
      </c>
      <c r="D25" s="10">
        <v>0</v>
      </c>
      <c r="E25" s="10">
        <f t="shared" si="6"/>
        <v>2459518</v>
      </c>
      <c r="F25" s="14">
        <v>0</v>
      </c>
      <c r="G25" s="10">
        <f t="shared" si="7"/>
        <v>2459518</v>
      </c>
      <c r="H25" s="14">
        <v>0</v>
      </c>
      <c r="I25" s="10">
        <f t="shared" si="7"/>
        <v>2459518</v>
      </c>
      <c r="J25" s="14">
        <v>0</v>
      </c>
      <c r="K25" s="10">
        <f t="shared" si="8"/>
        <v>2459518</v>
      </c>
    </row>
    <row r="26" spans="2:11" hidden="1">
      <c r="B26" s="22" t="s">
        <v>38</v>
      </c>
      <c r="C26" s="10"/>
      <c r="D26" s="10"/>
      <c r="E26" s="10"/>
      <c r="F26" s="14">
        <v>0</v>
      </c>
      <c r="G26" s="10"/>
      <c r="H26" s="14">
        <v>0</v>
      </c>
      <c r="I26" s="10">
        <v>0</v>
      </c>
      <c r="J26" s="14">
        <v>0</v>
      </c>
      <c r="K26" s="10"/>
    </row>
    <row r="27" spans="2:11">
      <c r="B27" s="22" t="s">
        <v>39</v>
      </c>
      <c r="C27" s="10">
        <v>45663072</v>
      </c>
      <c r="D27" s="10">
        <v>0</v>
      </c>
      <c r="E27" s="10">
        <f>+C27+D27</f>
        <v>45663072</v>
      </c>
      <c r="F27" s="14">
        <v>-132070.399999999</v>
      </c>
      <c r="G27" s="10">
        <f t="shared" ref="G27:I30" si="9">+E27+F27</f>
        <v>45531001.600000001</v>
      </c>
      <c r="H27" s="14">
        <v>0</v>
      </c>
      <c r="I27" s="10">
        <f t="shared" si="9"/>
        <v>45531001.600000001</v>
      </c>
      <c r="J27" s="14">
        <v>0</v>
      </c>
      <c r="K27" s="10">
        <f>+I27+J27</f>
        <v>45531001.600000001</v>
      </c>
    </row>
    <row r="28" spans="2:11">
      <c r="B28" s="22" t="s">
        <v>40</v>
      </c>
      <c r="C28" s="10">
        <v>108873537.33732</v>
      </c>
      <c r="D28" s="10">
        <v>0</v>
      </c>
      <c r="E28" s="10">
        <f>+C28+D28</f>
        <v>108873537.33732</v>
      </c>
      <c r="F28" s="14">
        <v>-362564.16132003098</v>
      </c>
      <c r="G28" s="10">
        <f t="shared" si="9"/>
        <v>108510973.17599997</v>
      </c>
      <c r="H28" s="14">
        <v>0</v>
      </c>
      <c r="I28" s="10">
        <f t="shared" si="9"/>
        <v>108510973.17599997</v>
      </c>
      <c r="J28" s="14">
        <v>0</v>
      </c>
      <c r="K28" s="10">
        <f>+I28+J28</f>
        <v>108510973.17599997</v>
      </c>
    </row>
    <row r="29" spans="2:11">
      <c r="B29" s="22" t="s">
        <v>41</v>
      </c>
      <c r="C29" s="10">
        <v>43778448</v>
      </c>
      <c r="D29" s="10">
        <v>0</v>
      </c>
      <c r="E29" s="10">
        <f>+C29+D29</f>
        <v>43778448</v>
      </c>
      <c r="F29" s="14">
        <v>-135540</v>
      </c>
      <c r="G29" s="10">
        <f t="shared" si="9"/>
        <v>43642908</v>
      </c>
      <c r="H29" s="14">
        <v>0</v>
      </c>
      <c r="I29" s="10">
        <f t="shared" si="9"/>
        <v>43642908</v>
      </c>
      <c r="J29" s="14">
        <v>0</v>
      </c>
      <c r="K29" s="10">
        <f>+I29+J29</f>
        <v>43642908</v>
      </c>
    </row>
    <row r="30" spans="2:11">
      <c r="B30" s="22" t="s">
        <v>42</v>
      </c>
      <c r="C30" s="10">
        <v>22500000</v>
      </c>
      <c r="D30" s="10">
        <v>0</v>
      </c>
      <c r="E30" s="10">
        <f>+C30+D30</f>
        <v>22500000</v>
      </c>
      <c r="F30" s="14">
        <v>0</v>
      </c>
      <c r="G30" s="10">
        <f t="shared" si="9"/>
        <v>22500000</v>
      </c>
      <c r="H30" s="14">
        <v>0</v>
      </c>
      <c r="I30" s="10">
        <f t="shared" si="9"/>
        <v>22500000</v>
      </c>
      <c r="J30" s="14">
        <v>0</v>
      </c>
      <c r="K30" s="10">
        <f>+I30+J30</f>
        <v>22500000</v>
      </c>
    </row>
    <row r="31" spans="2:11">
      <c r="B31" s="50" t="s">
        <v>43</v>
      </c>
      <c r="C31" s="51">
        <f t="shared" ref="C31:K31" si="10">SUM(C32:C45)</f>
        <v>439682600</v>
      </c>
      <c r="D31" s="51">
        <f t="shared" si="10"/>
        <v>0</v>
      </c>
      <c r="E31" s="51">
        <f t="shared" si="10"/>
        <v>439682600</v>
      </c>
      <c r="F31" s="51">
        <f t="shared" si="10"/>
        <v>-289199.99999998498</v>
      </c>
      <c r="G31" s="51">
        <f t="shared" si="10"/>
        <v>439393400</v>
      </c>
      <c r="H31" s="51">
        <f t="shared" si="10"/>
        <v>8000000</v>
      </c>
      <c r="I31" s="51">
        <f t="shared" si="10"/>
        <v>447393400</v>
      </c>
      <c r="J31" s="51">
        <f t="shared" si="10"/>
        <v>0</v>
      </c>
      <c r="K31" s="51">
        <f t="shared" si="10"/>
        <v>447393400</v>
      </c>
    </row>
    <row r="32" spans="2:11">
      <c r="B32" s="22" t="s">
        <v>44</v>
      </c>
      <c r="C32" s="10">
        <v>143510000</v>
      </c>
      <c r="D32" s="10">
        <v>0</v>
      </c>
      <c r="E32" s="10">
        <f t="shared" ref="E32:E40" si="11">+C32+D32</f>
        <v>143510000</v>
      </c>
      <c r="F32" s="10">
        <v>0</v>
      </c>
      <c r="G32" s="10">
        <f t="shared" ref="G32:I40" si="12">+E32+F32</f>
        <v>143510000</v>
      </c>
      <c r="H32" s="10">
        <v>0</v>
      </c>
      <c r="I32" s="10">
        <f t="shared" si="12"/>
        <v>143510000</v>
      </c>
      <c r="J32" s="10">
        <v>0</v>
      </c>
      <c r="K32" s="10">
        <f t="shared" ref="K32:K40" si="13">+I32+J32</f>
        <v>143510000</v>
      </c>
    </row>
    <row r="33" spans="2:11">
      <c r="B33" s="22" t="s">
        <v>45</v>
      </c>
      <c r="C33" s="10">
        <v>36300000</v>
      </c>
      <c r="D33" s="10">
        <v>0</v>
      </c>
      <c r="E33" s="10">
        <f t="shared" si="11"/>
        <v>36300000</v>
      </c>
      <c r="F33" s="10">
        <v>0</v>
      </c>
      <c r="G33" s="10">
        <f t="shared" si="12"/>
        <v>36300000</v>
      </c>
      <c r="H33" s="10">
        <v>0</v>
      </c>
      <c r="I33" s="10">
        <f t="shared" si="12"/>
        <v>36300000</v>
      </c>
      <c r="J33" s="10">
        <v>0</v>
      </c>
      <c r="K33" s="10">
        <f t="shared" si="13"/>
        <v>36300000</v>
      </c>
    </row>
    <row r="34" spans="2:11">
      <c r="B34" s="22" t="s">
        <v>46</v>
      </c>
      <c r="C34" s="10">
        <v>9811000</v>
      </c>
      <c r="D34" s="10">
        <v>0</v>
      </c>
      <c r="E34" s="10">
        <f t="shared" si="11"/>
        <v>9811000</v>
      </c>
      <c r="F34" s="10">
        <v>0</v>
      </c>
      <c r="G34" s="10">
        <f t="shared" si="12"/>
        <v>9811000</v>
      </c>
      <c r="H34" s="10">
        <v>0</v>
      </c>
      <c r="I34" s="10">
        <f t="shared" si="12"/>
        <v>9811000</v>
      </c>
      <c r="J34" s="10">
        <v>0</v>
      </c>
      <c r="K34" s="10">
        <f t="shared" si="13"/>
        <v>9811000</v>
      </c>
    </row>
    <row r="35" spans="2:11">
      <c r="B35" s="22" t="s">
        <v>47</v>
      </c>
      <c r="C35" s="10">
        <v>22960000</v>
      </c>
      <c r="D35" s="10">
        <v>0</v>
      </c>
      <c r="E35" s="10">
        <f t="shared" si="11"/>
        <v>22960000</v>
      </c>
      <c r="F35" s="10">
        <v>0</v>
      </c>
      <c r="G35" s="10">
        <f t="shared" si="12"/>
        <v>22960000</v>
      </c>
      <c r="H35" s="10">
        <v>0</v>
      </c>
      <c r="I35" s="10">
        <f t="shared" si="12"/>
        <v>22960000</v>
      </c>
      <c r="J35" s="10">
        <v>0</v>
      </c>
      <c r="K35" s="10">
        <f t="shared" si="13"/>
        <v>22960000</v>
      </c>
    </row>
    <row r="36" spans="2:11">
      <c r="B36" s="22" t="s">
        <v>48</v>
      </c>
      <c r="C36" s="10">
        <v>5820000</v>
      </c>
      <c r="D36" s="10">
        <v>0</v>
      </c>
      <c r="E36" s="10">
        <f t="shared" si="11"/>
        <v>5820000</v>
      </c>
      <c r="F36" s="10">
        <v>0</v>
      </c>
      <c r="G36" s="10">
        <f t="shared" si="12"/>
        <v>5820000</v>
      </c>
      <c r="H36" s="10">
        <v>0</v>
      </c>
      <c r="I36" s="10">
        <f t="shared" si="12"/>
        <v>5820000</v>
      </c>
      <c r="J36" s="10">
        <v>0</v>
      </c>
      <c r="K36" s="10">
        <f t="shared" si="13"/>
        <v>5820000</v>
      </c>
    </row>
    <row r="37" spans="2:11">
      <c r="B37" s="22" t="s">
        <v>49</v>
      </c>
      <c r="C37" s="10">
        <v>86939999.999999985</v>
      </c>
      <c r="D37" s="10">
        <v>0</v>
      </c>
      <c r="E37" s="10">
        <f t="shared" si="11"/>
        <v>86939999.999999985</v>
      </c>
      <c r="F37" s="10">
        <v>-268799.99999998498</v>
      </c>
      <c r="G37" s="10">
        <f t="shared" si="12"/>
        <v>86671200</v>
      </c>
      <c r="H37" s="10">
        <v>0</v>
      </c>
      <c r="I37" s="10">
        <f t="shared" si="12"/>
        <v>86671200</v>
      </c>
      <c r="J37" s="10">
        <v>0</v>
      </c>
      <c r="K37" s="10">
        <f t="shared" si="13"/>
        <v>86671200</v>
      </c>
    </row>
    <row r="38" spans="2:11">
      <c r="B38" s="22" t="s">
        <v>106</v>
      </c>
      <c r="C38" s="10">
        <v>73256000</v>
      </c>
      <c r="D38" s="10">
        <v>0</v>
      </c>
      <c r="E38" s="10">
        <f t="shared" si="11"/>
        <v>73256000</v>
      </c>
      <c r="F38" s="10">
        <v>0</v>
      </c>
      <c r="G38" s="10">
        <f t="shared" si="12"/>
        <v>73256000</v>
      </c>
      <c r="H38" s="14">
        <v>8000000</v>
      </c>
      <c r="I38" s="10">
        <f t="shared" si="12"/>
        <v>81256000</v>
      </c>
      <c r="J38" s="14">
        <v>0</v>
      </c>
      <c r="K38" s="10">
        <f t="shared" si="13"/>
        <v>81256000</v>
      </c>
    </row>
    <row r="39" spans="2:11">
      <c r="B39" s="22" t="s">
        <v>51</v>
      </c>
      <c r="C39" s="10">
        <v>8000000</v>
      </c>
      <c r="D39" s="10">
        <v>0</v>
      </c>
      <c r="E39" s="10">
        <f t="shared" si="11"/>
        <v>8000000</v>
      </c>
      <c r="F39" s="10">
        <v>0</v>
      </c>
      <c r="G39" s="10">
        <f t="shared" si="12"/>
        <v>8000000</v>
      </c>
      <c r="H39" s="10">
        <v>0</v>
      </c>
      <c r="I39" s="10">
        <f t="shared" si="12"/>
        <v>8000000</v>
      </c>
      <c r="J39" s="10">
        <v>0</v>
      </c>
      <c r="K39" s="10">
        <f t="shared" si="13"/>
        <v>8000000</v>
      </c>
    </row>
    <row r="40" spans="2:11">
      <c r="B40" s="22" t="s">
        <v>52</v>
      </c>
      <c r="C40" s="10">
        <v>7000000</v>
      </c>
      <c r="D40" s="10">
        <v>0</v>
      </c>
      <c r="E40" s="10">
        <f t="shared" si="11"/>
        <v>7000000</v>
      </c>
      <c r="F40" s="10">
        <v>0</v>
      </c>
      <c r="G40" s="10">
        <f t="shared" si="12"/>
        <v>7000000</v>
      </c>
      <c r="H40" s="10">
        <v>0</v>
      </c>
      <c r="I40" s="10">
        <f t="shared" si="12"/>
        <v>7000000</v>
      </c>
      <c r="J40" s="10">
        <v>0</v>
      </c>
      <c r="K40" s="10">
        <f t="shared" si="13"/>
        <v>7000000</v>
      </c>
    </row>
    <row r="41" spans="2:11" hidden="1">
      <c r="B41" s="22" t="s">
        <v>53</v>
      </c>
      <c r="C41" s="10"/>
      <c r="D41" s="10"/>
      <c r="E41" s="10"/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/>
    </row>
    <row r="42" spans="2:11">
      <c r="B42" s="22" t="s">
        <v>54</v>
      </c>
      <c r="C42" s="10">
        <v>12000000</v>
      </c>
      <c r="D42" s="10">
        <v>0</v>
      </c>
      <c r="E42" s="10">
        <f>+C42+D42</f>
        <v>12000000</v>
      </c>
      <c r="F42" s="10">
        <v>0</v>
      </c>
      <c r="G42" s="10">
        <f t="shared" ref="G42:I45" si="14">+E42+F42</f>
        <v>12000000</v>
      </c>
      <c r="H42" s="10">
        <v>0</v>
      </c>
      <c r="I42" s="10">
        <f t="shared" si="14"/>
        <v>12000000</v>
      </c>
      <c r="J42" s="10">
        <v>0</v>
      </c>
      <c r="K42" s="10">
        <f>+I42+J42</f>
        <v>12000000</v>
      </c>
    </row>
    <row r="43" spans="2:11">
      <c r="B43" s="22" t="s">
        <v>55</v>
      </c>
      <c r="C43" s="10">
        <v>2500000</v>
      </c>
      <c r="D43" s="10">
        <v>0</v>
      </c>
      <c r="E43" s="10">
        <f>+C43+D43</f>
        <v>2500000</v>
      </c>
      <c r="F43" s="10">
        <v>0</v>
      </c>
      <c r="G43" s="10">
        <f t="shared" si="14"/>
        <v>2500000</v>
      </c>
      <c r="H43" s="10">
        <v>0</v>
      </c>
      <c r="I43" s="10">
        <f t="shared" si="14"/>
        <v>2500000</v>
      </c>
      <c r="J43" s="10">
        <v>0</v>
      </c>
      <c r="K43" s="10">
        <f>+I43+J43</f>
        <v>2500000</v>
      </c>
    </row>
    <row r="44" spans="2:11">
      <c r="B44" s="22" t="s">
        <v>56</v>
      </c>
      <c r="C44" s="10">
        <v>6585600</v>
      </c>
      <c r="D44" s="10">
        <v>0</v>
      </c>
      <c r="E44" s="10">
        <f>+C44+D44</f>
        <v>6585600</v>
      </c>
      <c r="F44" s="10">
        <v>-20400</v>
      </c>
      <c r="G44" s="10">
        <f t="shared" si="14"/>
        <v>6565200</v>
      </c>
      <c r="H44" s="10">
        <v>0</v>
      </c>
      <c r="I44" s="10">
        <f t="shared" si="14"/>
        <v>6565200</v>
      </c>
      <c r="J44" s="10">
        <v>0</v>
      </c>
      <c r="K44" s="10">
        <f>+I44+J44</f>
        <v>6565200</v>
      </c>
    </row>
    <row r="45" spans="2:11">
      <c r="B45" s="22" t="s">
        <v>57</v>
      </c>
      <c r="C45" s="10">
        <v>25000000</v>
      </c>
      <c r="D45" s="10">
        <v>0</v>
      </c>
      <c r="E45" s="10">
        <f>+C45+D45</f>
        <v>25000000</v>
      </c>
      <c r="F45" s="10">
        <v>0</v>
      </c>
      <c r="G45" s="10">
        <f t="shared" si="14"/>
        <v>25000000</v>
      </c>
      <c r="H45" s="10">
        <v>0</v>
      </c>
      <c r="I45" s="10">
        <f t="shared" si="14"/>
        <v>25000000</v>
      </c>
      <c r="J45" s="10">
        <v>0</v>
      </c>
      <c r="K45" s="10">
        <f>+I45+J45</f>
        <v>25000000</v>
      </c>
    </row>
    <row r="46" spans="2:11">
      <c r="B46" s="44" t="s">
        <v>58</v>
      </c>
      <c r="C46" s="48">
        <f t="shared" ref="C46:K46" si="15">+C47+C60+C74</f>
        <v>9830381109.3429012</v>
      </c>
      <c r="D46" s="48">
        <f t="shared" si="15"/>
        <v>0</v>
      </c>
      <c r="E46" s="48">
        <f t="shared" si="15"/>
        <v>9830381109.3429012</v>
      </c>
      <c r="F46" s="48">
        <f t="shared" si="15"/>
        <v>-22984457.028241314</v>
      </c>
      <c r="G46" s="48">
        <f t="shared" si="15"/>
        <v>9807396652.314661</v>
      </c>
      <c r="H46" s="48">
        <f t="shared" si="15"/>
        <v>4875456</v>
      </c>
      <c r="I46" s="48">
        <f t="shared" si="15"/>
        <v>9812272108.314661</v>
      </c>
      <c r="J46" s="48">
        <f t="shared" si="15"/>
        <v>0</v>
      </c>
      <c r="K46" s="48">
        <f t="shared" si="15"/>
        <v>9812272108.314661</v>
      </c>
    </row>
    <row r="47" spans="2:11">
      <c r="B47" s="50" t="s">
        <v>30</v>
      </c>
      <c r="C47" s="51">
        <f t="shared" ref="C47:K47" si="16">SUM(C48:C58)</f>
        <v>6598685877.2829018</v>
      </c>
      <c r="D47" s="51">
        <f t="shared" si="16"/>
        <v>0</v>
      </c>
      <c r="E47" s="51">
        <f t="shared" si="16"/>
        <v>6598685877.2829018</v>
      </c>
      <c r="F47" s="51">
        <f t="shared" si="16"/>
        <v>-18557671.968241312</v>
      </c>
      <c r="G47" s="51">
        <f t="shared" si="16"/>
        <v>6580128205.314661</v>
      </c>
      <c r="H47" s="51">
        <f t="shared" si="16"/>
        <v>4875456</v>
      </c>
      <c r="I47" s="51">
        <f t="shared" si="16"/>
        <v>6585003661.314661</v>
      </c>
      <c r="J47" s="51">
        <f t="shared" si="16"/>
        <v>0</v>
      </c>
      <c r="K47" s="51">
        <f t="shared" si="16"/>
        <v>6585003661.314661</v>
      </c>
    </row>
    <row r="48" spans="2:11">
      <c r="B48" s="22" t="s">
        <v>31</v>
      </c>
      <c r="C48" s="10">
        <v>3869043472.8000016</v>
      </c>
      <c r="D48" s="10">
        <v>0</v>
      </c>
      <c r="E48" s="10">
        <f t="shared" ref="E48:E58" si="17">+C48+D48</f>
        <v>3869043472.8000016</v>
      </c>
      <c r="F48" s="10">
        <v>-12425552.800001699</v>
      </c>
      <c r="G48" s="10">
        <f t="shared" ref="G48:I58" si="18">+E48+F48</f>
        <v>3856617920</v>
      </c>
      <c r="H48" s="10">
        <v>0</v>
      </c>
      <c r="I48" s="10">
        <f t="shared" si="18"/>
        <v>3856617920</v>
      </c>
      <c r="J48" s="10">
        <v>0</v>
      </c>
      <c r="K48" s="10">
        <f t="shared" ref="K48:K58" si="19">+I48+J48</f>
        <v>3856617920</v>
      </c>
    </row>
    <row r="49" spans="2:11">
      <c r="B49" s="22" t="s">
        <v>32</v>
      </c>
      <c r="C49" s="10">
        <v>151152000</v>
      </c>
      <c r="D49" s="10">
        <v>0</v>
      </c>
      <c r="E49" s="10">
        <f t="shared" si="17"/>
        <v>151152000</v>
      </c>
      <c r="F49" s="10">
        <v>0</v>
      </c>
      <c r="G49" s="10">
        <f t="shared" si="18"/>
        <v>151152000</v>
      </c>
      <c r="H49" s="10">
        <v>4875456</v>
      </c>
      <c r="I49" s="10">
        <f t="shared" si="18"/>
        <v>156027456</v>
      </c>
      <c r="J49" s="10">
        <v>0</v>
      </c>
      <c r="K49" s="10">
        <f t="shared" si="19"/>
        <v>156027456</v>
      </c>
    </row>
    <row r="50" spans="2:11">
      <c r="B50" s="22" t="s">
        <v>33</v>
      </c>
      <c r="C50" s="10">
        <v>328562400</v>
      </c>
      <c r="D50" s="10">
        <v>0</v>
      </c>
      <c r="E50" s="10">
        <f t="shared" si="17"/>
        <v>328562400</v>
      </c>
      <c r="F50" s="10">
        <v>-556176</v>
      </c>
      <c r="G50" s="10">
        <f t="shared" si="18"/>
        <v>328006224</v>
      </c>
      <c r="H50" s="10">
        <v>0</v>
      </c>
      <c r="I50" s="10">
        <f t="shared" si="18"/>
        <v>328006224</v>
      </c>
      <c r="J50" s="10">
        <v>0</v>
      </c>
      <c r="K50" s="10">
        <f t="shared" si="19"/>
        <v>328006224</v>
      </c>
    </row>
    <row r="51" spans="2:11">
      <c r="B51" s="22" t="s">
        <v>34</v>
      </c>
      <c r="C51" s="10">
        <v>24707800</v>
      </c>
      <c r="D51" s="10">
        <v>0</v>
      </c>
      <c r="E51" s="10">
        <f t="shared" si="17"/>
        <v>24707800</v>
      </c>
      <c r="F51" s="10">
        <v>0</v>
      </c>
      <c r="G51" s="10">
        <f t="shared" si="18"/>
        <v>24707800</v>
      </c>
      <c r="H51" s="10">
        <v>0</v>
      </c>
      <c r="I51" s="10">
        <f t="shared" si="18"/>
        <v>24707800</v>
      </c>
      <c r="J51" s="10">
        <v>0</v>
      </c>
      <c r="K51" s="10">
        <f t="shared" si="19"/>
        <v>24707800</v>
      </c>
    </row>
    <row r="52" spans="2:11">
      <c r="B52" s="22" t="s">
        <v>35</v>
      </c>
      <c r="C52" s="10">
        <v>261444083.33333349</v>
      </c>
      <c r="D52" s="10">
        <v>0</v>
      </c>
      <c r="E52" s="10">
        <f t="shared" si="17"/>
        <v>261444083.33333349</v>
      </c>
      <c r="F52" s="10">
        <v>-797000.00000028301</v>
      </c>
      <c r="G52" s="10">
        <f t="shared" si="18"/>
        <v>260647083.33333322</v>
      </c>
      <c r="H52" s="10">
        <v>0</v>
      </c>
      <c r="I52" s="10">
        <f t="shared" si="18"/>
        <v>260647083.33333322</v>
      </c>
      <c r="J52" s="10">
        <v>0</v>
      </c>
      <c r="K52" s="10">
        <f t="shared" si="19"/>
        <v>260647083.33333322</v>
      </c>
    </row>
    <row r="53" spans="2:11">
      <c r="B53" s="22" t="s">
        <v>36</v>
      </c>
      <c r="C53" s="10">
        <v>168217555.05449998</v>
      </c>
      <c r="D53" s="10">
        <v>0</v>
      </c>
      <c r="E53" s="10">
        <f t="shared" si="17"/>
        <v>168217555.05449998</v>
      </c>
      <c r="F53" s="10">
        <v>-520092.92383998598</v>
      </c>
      <c r="G53" s="10">
        <f t="shared" si="18"/>
        <v>167697462.13066</v>
      </c>
      <c r="H53" s="10">
        <v>0</v>
      </c>
      <c r="I53" s="10">
        <f t="shared" si="18"/>
        <v>167697462.13066</v>
      </c>
      <c r="J53" s="10">
        <v>0</v>
      </c>
      <c r="K53" s="10">
        <f t="shared" si="19"/>
        <v>167697462.13066</v>
      </c>
    </row>
    <row r="54" spans="2:11">
      <c r="B54" s="22" t="s">
        <v>37</v>
      </c>
      <c r="C54" s="10">
        <v>95333432</v>
      </c>
      <c r="D54" s="10">
        <v>0</v>
      </c>
      <c r="E54" s="10">
        <f t="shared" si="17"/>
        <v>95333432</v>
      </c>
      <c r="F54" s="10">
        <v>0</v>
      </c>
      <c r="G54" s="10">
        <f t="shared" si="18"/>
        <v>95333432</v>
      </c>
      <c r="H54" s="10">
        <v>0</v>
      </c>
      <c r="I54" s="10">
        <f t="shared" si="18"/>
        <v>95333432</v>
      </c>
      <c r="J54" s="10">
        <v>0</v>
      </c>
      <c r="K54" s="10">
        <f t="shared" si="19"/>
        <v>95333432</v>
      </c>
    </row>
    <row r="55" spans="2:11">
      <c r="B55" s="22" t="s">
        <v>38</v>
      </c>
      <c r="C55" s="10">
        <v>92579500</v>
      </c>
      <c r="D55" s="10">
        <v>0</v>
      </c>
      <c r="E55" s="10">
        <f t="shared" si="17"/>
        <v>92579500</v>
      </c>
      <c r="F55" s="10">
        <v>0</v>
      </c>
      <c r="G55" s="10">
        <f t="shared" si="18"/>
        <v>92579500</v>
      </c>
      <c r="H55" s="10">
        <v>0</v>
      </c>
      <c r="I55" s="10">
        <f t="shared" si="18"/>
        <v>92579500</v>
      </c>
      <c r="J55" s="10">
        <v>0</v>
      </c>
      <c r="K55" s="10">
        <f t="shared" si="19"/>
        <v>92579500</v>
      </c>
    </row>
    <row r="56" spans="2:11">
      <c r="B56" s="22" t="s">
        <v>39</v>
      </c>
      <c r="C56" s="10">
        <v>426204233.14666665</v>
      </c>
      <c r="D56" s="10">
        <v>0</v>
      </c>
      <c r="E56" s="10">
        <f t="shared" si="17"/>
        <v>426204233.14666665</v>
      </c>
      <c r="F56" s="10">
        <v>-622917.11999988195</v>
      </c>
      <c r="G56" s="10">
        <f t="shared" si="18"/>
        <v>425581316.02666676</v>
      </c>
      <c r="H56" s="10">
        <v>0</v>
      </c>
      <c r="I56" s="10">
        <f t="shared" si="18"/>
        <v>425581316.02666676</v>
      </c>
      <c r="J56" s="10">
        <v>0</v>
      </c>
      <c r="K56" s="10">
        <f t="shared" si="19"/>
        <v>425581316.02666676</v>
      </c>
    </row>
    <row r="57" spans="2:11">
      <c r="B57" s="22" t="s">
        <v>40</v>
      </c>
      <c r="C57" s="10">
        <v>840031818.9484005</v>
      </c>
      <c r="D57" s="10">
        <v>0</v>
      </c>
      <c r="E57" s="10">
        <f t="shared" si="17"/>
        <v>840031818.9484005</v>
      </c>
      <c r="F57" s="10">
        <v>-2602013.1243994599</v>
      </c>
      <c r="G57" s="10">
        <f t="shared" si="18"/>
        <v>837429805.82400107</v>
      </c>
      <c r="H57" s="10">
        <v>0</v>
      </c>
      <c r="I57" s="10">
        <f t="shared" si="18"/>
        <v>837429805.82400107</v>
      </c>
      <c r="J57" s="10">
        <v>0</v>
      </c>
      <c r="K57" s="10">
        <f t="shared" si="19"/>
        <v>837429805.82400107</v>
      </c>
    </row>
    <row r="58" spans="2:11">
      <c r="B58" s="22" t="s">
        <v>41</v>
      </c>
      <c r="C58" s="10">
        <v>341409582</v>
      </c>
      <c r="D58" s="10">
        <v>0</v>
      </c>
      <c r="E58" s="10">
        <f t="shared" si="17"/>
        <v>341409582</v>
      </c>
      <c r="F58" s="10">
        <v>-1033920</v>
      </c>
      <c r="G58" s="10">
        <f t="shared" si="18"/>
        <v>340375662</v>
      </c>
      <c r="H58" s="10">
        <v>0</v>
      </c>
      <c r="I58" s="10">
        <f t="shared" si="18"/>
        <v>340375662</v>
      </c>
      <c r="J58" s="10">
        <v>0</v>
      </c>
      <c r="K58" s="10">
        <f t="shared" si="19"/>
        <v>340375662</v>
      </c>
    </row>
    <row r="59" spans="2:11" hidden="1">
      <c r="B59" s="22" t="s">
        <v>42</v>
      </c>
      <c r="C59" s="10"/>
      <c r="D59" s="10"/>
      <c r="E59" s="10"/>
      <c r="F59" s="10"/>
      <c r="G59" s="10"/>
      <c r="H59" s="10"/>
      <c r="I59" s="10"/>
      <c r="J59" s="10"/>
      <c r="K59" s="10"/>
    </row>
    <row r="60" spans="2:11">
      <c r="B60" s="50" t="s">
        <v>43</v>
      </c>
      <c r="C60" s="51">
        <f t="shared" ref="C60:K60" si="20">SUM(C61:C73)</f>
        <v>1867906532.0599999</v>
      </c>
      <c r="D60" s="51">
        <f t="shared" si="20"/>
        <v>0</v>
      </c>
      <c r="E60" s="51">
        <f t="shared" si="20"/>
        <v>1867906532.0599999</v>
      </c>
      <c r="F60" s="51">
        <f t="shared" si="20"/>
        <v>-4426785.0600000005</v>
      </c>
      <c r="G60" s="51">
        <f t="shared" si="20"/>
        <v>1863479747</v>
      </c>
      <c r="H60" s="51">
        <f t="shared" si="20"/>
        <v>0</v>
      </c>
      <c r="I60" s="51">
        <f t="shared" si="20"/>
        <v>1863479747</v>
      </c>
      <c r="J60" s="51">
        <f t="shared" si="20"/>
        <v>0</v>
      </c>
      <c r="K60" s="51">
        <f t="shared" si="20"/>
        <v>1863479747</v>
      </c>
    </row>
    <row r="61" spans="2:11">
      <c r="B61" s="22" t="s">
        <v>44</v>
      </c>
      <c r="C61" s="10">
        <v>47711000</v>
      </c>
      <c r="D61" s="10">
        <v>0</v>
      </c>
      <c r="E61" s="10">
        <f>+C61+D61</f>
        <v>47711000</v>
      </c>
      <c r="F61" s="10">
        <v>0</v>
      </c>
      <c r="G61" s="10">
        <f t="shared" ref="G61:I62" si="21">+E61+F61</f>
        <v>47711000</v>
      </c>
      <c r="H61" s="10">
        <v>0</v>
      </c>
      <c r="I61" s="10">
        <f t="shared" si="21"/>
        <v>47711000</v>
      </c>
      <c r="J61" s="10">
        <v>0</v>
      </c>
      <c r="K61" s="10">
        <f>+I61+J61</f>
        <v>47711000</v>
      </c>
    </row>
    <row r="62" spans="2:11">
      <c r="B62" s="22" t="s">
        <v>45</v>
      </c>
      <c r="C62" s="10">
        <v>95183350</v>
      </c>
      <c r="D62" s="10">
        <v>0</v>
      </c>
      <c r="E62" s="10">
        <f>+C62+D62</f>
        <v>95183350</v>
      </c>
      <c r="F62" s="10">
        <v>0</v>
      </c>
      <c r="G62" s="10">
        <f t="shared" si="21"/>
        <v>95183350</v>
      </c>
      <c r="H62" s="10">
        <v>0</v>
      </c>
      <c r="I62" s="10">
        <f t="shared" si="21"/>
        <v>95183350</v>
      </c>
      <c r="J62" s="10">
        <v>0</v>
      </c>
      <c r="K62" s="10">
        <f>+I62+J62</f>
        <v>95183350</v>
      </c>
    </row>
    <row r="63" spans="2:11" hidden="1">
      <c r="B63" s="22" t="s">
        <v>46</v>
      </c>
      <c r="C63" s="10"/>
      <c r="D63" s="10"/>
      <c r="E63" s="10"/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/>
    </row>
    <row r="64" spans="2:11">
      <c r="B64" s="22" t="s">
        <v>47</v>
      </c>
      <c r="C64" s="10">
        <v>24815000</v>
      </c>
      <c r="D64" s="10">
        <v>0</v>
      </c>
      <c r="E64" s="10">
        <f t="shared" ref="E64:E70" si="22">+C64+D64</f>
        <v>24815000</v>
      </c>
      <c r="F64" s="10">
        <v>0</v>
      </c>
      <c r="G64" s="10">
        <f t="shared" ref="G64:I70" si="23">+E64+F64</f>
        <v>24815000</v>
      </c>
      <c r="H64" s="10">
        <v>0</v>
      </c>
      <c r="I64" s="10">
        <f t="shared" si="23"/>
        <v>24815000</v>
      </c>
      <c r="J64" s="10">
        <v>0</v>
      </c>
      <c r="K64" s="10">
        <f t="shared" ref="K64:K70" si="24">+I64+J64</f>
        <v>24815000</v>
      </c>
    </row>
    <row r="65" spans="2:11">
      <c r="B65" s="22" t="s">
        <v>48</v>
      </c>
      <c r="C65" s="10">
        <v>195000000</v>
      </c>
      <c r="D65" s="10">
        <v>0</v>
      </c>
      <c r="E65" s="10">
        <f t="shared" si="22"/>
        <v>195000000</v>
      </c>
      <c r="F65" s="10">
        <v>0</v>
      </c>
      <c r="G65" s="10">
        <f t="shared" si="23"/>
        <v>195000000</v>
      </c>
      <c r="H65" s="10">
        <v>0</v>
      </c>
      <c r="I65" s="10">
        <f t="shared" si="23"/>
        <v>195000000</v>
      </c>
      <c r="J65" s="10">
        <v>0</v>
      </c>
      <c r="K65" s="10">
        <f t="shared" si="24"/>
        <v>195000000</v>
      </c>
    </row>
    <row r="66" spans="2:11">
      <c r="B66" s="22" t="s">
        <v>49</v>
      </c>
      <c r="C66" s="10">
        <v>374229582.06</v>
      </c>
      <c r="D66" s="10">
        <v>0</v>
      </c>
      <c r="E66" s="10">
        <f t="shared" si="22"/>
        <v>374229582.06</v>
      </c>
      <c r="F66" s="10">
        <v>-1743585.06</v>
      </c>
      <c r="G66" s="10">
        <f t="shared" si="23"/>
        <v>372485997</v>
      </c>
      <c r="H66" s="10">
        <v>0</v>
      </c>
      <c r="I66" s="10">
        <f t="shared" si="23"/>
        <v>372485997</v>
      </c>
      <c r="J66" s="10">
        <v>0</v>
      </c>
      <c r="K66" s="10">
        <f t="shared" si="24"/>
        <v>372485997</v>
      </c>
    </row>
    <row r="67" spans="2:11">
      <c r="B67" s="22" t="s">
        <v>106</v>
      </c>
      <c r="C67" s="10">
        <v>22574000</v>
      </c>
      <c r="D67" s="10">
        <v>0</v>
      </c>
      <c r="E67" s="10">
        <f t="shared" si="22"/>
        <v>22574000</v>
      </c>
      <c r="F67" s="10">
        <v>0</v>
      </c>
      <c r="G67" s="10">
        <f t="shared" si="23"/>
        <v>22574000</v>
      </c>
      <c r="H67" s="10">
        <v>0</v>
      </c>
      <c r="I67" s="10">
        <f t="shared" si="23"/>
        <v>22574000</v>
      </c>
      <c r="J67" s="10">
        <v>0</v>
      </c>
      <c r="K67" s="10">
        <f t="shared" si="24"/>
        <v>22574000</v>
      </c>
    </row>
    <row r="68" spans="2:11">
      <c r="B68" s="22" t="s">
        <v>51</v>
      </c>
      <c r="C68" s="10">
        <v>82000000</v>
      </c>
      <c r="D68" s="10">
        <v>0</v>
      </c>
      <c r="E68" s="10">
        <f t="shared" si="22"/>
        <v>82000000</v>
      </c>
      <c r="F68" s="10">
        <v>0</v>
      </c>
      <c r="G68" s="10">
        <f t="shared" si="23"/>
        <v>82000000</v>
      </c>
      <c r="H68" s="10">
        <v>0</v>
      </c>
      <c r="I68" s="10">
        <f t="shared" si="23"/>
        <v>82000000</v>
      </c>
      <c r="J68" s="10">
        <v>0</v>
      </c>
      <c r="K68" s="10">
        <f t="shared" si="24"/>
        <v>82000000</v>
      </c>
    </row>
    <row r="69" spans="2:11">
      <c r="B69" s="22" t="s">
        <v>52</v>
      </c>
      <c r="C69" s="10">
        <v>28000000</v>
      </c>
      <c r="D69" s="10">
        <v>0</v>
      </c>
      <c r="E69" s="10">
        <f t="shared" si="22"/>
        <v>28000000</v>
      </c>
      <c r="F69" s="10">
        <v>0</v>
      </c>
      <c r="G69" s="10">
        <f t="shared" si="23"/>
        <v>28000000</v>
      </c>
      <c r="H69" s="10">
        <v>0</v>
      </c>
      <c r="I69" s="10">
        <f t="shared" si="23"/>
        <v>28000000</v>
      </c>
      <c r="J69" s="10">
        <v>0</v>
      </c>
      <c r="K69" s="10">
        <f t="shared" si="24"/>
        <v>28000000</v>
      </c>
    </row>
    <row r="70" spans="2:11">
      <c r="B70" s="22" t="s">
        <v>53</v>
      </c>
      <c r="C70" s="10">
        <v>50914000</v>
      </c>
      <c r="D70" s="10">
        <v>0</v>
      </c>
      <c r="E70" s="10">
        <f t="shared" si="22"/>
        <v>50914000</v>
      </c>
      <c r="F70" s="10">
        <v>0</v>
      </c>
      <c r="G70" s="10">
        <f t="shared" si="23"/>
        <v>50914000</v>
      </c>
      <c r="H70" s="10">
        <v>0</v>
      </c>
      <c r="I70" s="10">
        <f t="shared" si="23"/>
        <v>50914000</v>
      </c>
      <c r="J70" s="10">
        <v>0</v>
      </c>
      <c r="K70" s="10">
        <f t="shared" si="24"/>
        <v>50914000</v>
      </c>
    </row>
    <row r="71" spans="2:11" hidden="1">
      <c r="B71" s="22" t="s">
        <v>54</v>
      </c>
      <c r="C71" s="10"/>
      <c r="D71" s="10"/>
      <c r="E71" s="10"/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/>
    </row>
    <row r="72" spans="2:11">
      <c r="B72" s="22" t="s">
        <v>55</v>
      </c>
      <c r="C72" s="10">
        <v>71500000</v>
      </c>
      <c r="D72" s="10">
        <v>0</v>
      </c>
      <c r="E72" s="10">
        <f>+C72+D72</f>
        <v>71500000</v>
      </c>
      <c r="F72" s="10">
        <v>0</v>
      </c>
      <c r="G72" s="10">
        <f t="shared" ref="G72:I73" si="25">+E72+F72</f>
        <v>71500000</v>
      </c>
      <c r="H72" s="10">
        <v>0</v>
      </c>
      <c r="I72" s="10">
        <f t="shared" si="25"/>
        <v>71500000</v>
      </c>
      <c r="J72" s="10">
        <v>0</v>
      </c>
      <c r="K72" s="10">
        <f>+I72+J72</f>
        <v>71500000</v>
      </c>
    </row>
    <row r="73" spans="2:11">
      <c r="B73" s="22" t="s">
        <v>56</v>
      </c>
      <c r="C73" s="10">
        <v>875979600</v>
      </c>
      <c r="D73" s="10">
        <v>0</v>
      </c>
      <c r="E73" s="10">
        <f>+C73+D73</f>
        <v>875979600</v>
      </c>
      <c r="F73" s="10">
        <v>-2683200</v>
      </c>
      <c r="G73" s="10">
        <f t="shared" si="25"/>
        <v>873296400</v>
      </c>
      <c r="H73" s="10">
        <v>0</v>
      </c>
      <c r="I73" s="10">
        <f t="shared" si="25"/>
        <v>873296400</v>
      </c>
      <c r="J73" s="10">
        <v>0</v>
      </c>
      <c r="K73" s="10">
        <f>+I73+J73</f>
        <v>873296400</v>
      </c>
    </row>
    <row r="74" spans="2:11">
      <c r="B74" s="56" t="s">
        <v>59</v>
      </c>
      <c r="C74" s="51">
        <f>SUM(C75:C85)</f>
        <v>1363788700</v>
      </c>
      <c r="D74" s="51">
        <f>SUM(D75:D85)</f>
        <v>0</v>
      </c>
      <c r="E74" s="51">
        <f t="shared" ref="E74:K74" si="26">SUM(E75:E84)</f>
        <v>1363788700</v>
      </c>
      <c r="F74" s="51">
        <f t="shared" si="26"/>
        <v>0</v>
      </c>
      <c r="G74" s="51">
        <f t="shared" si="26"/>
        <v>1363788700</v>
      </c>
      <c r="H74" s="51">
        <f t="shared" si="26"/>
        <v>0</v>
      </c>
      <c r="I74" s="51">
        <f t="shared" si="26"/>
        <v>1363788700</v>
      </c>
      <c r="J74" s="51">
        <f t="shared" si="26"/>
        <v>0</v>
      </c>
      <c r="K74" s="51">
        <f t="shared" si="26"/>
        <v>1363788700</v>
      </c>
    </row>
    <row r="75" spans="2:11" ht="45">
      <c r="B75" s="27" t="s">
        <v>91</v>
      </c>
      <c r="C75" s="10">
        <v>100205100</v>
      </c>
      <c r="D75" s="10">
        <v>0</v>
      </c>
      <c r="E75" s="10">
        <f t="shared" ref="E75:E81" si="27">+C75+D75</f>
        <v>100205100</v>
      </c>
      <c r="F75" s="10">
        <v>0</v>
      </c>
      <c r="G75" s="10">
        <f t="shared" ref="G75:I81" si="28">+E75+F75</f>
        <v>100205100</v>
      </c>
      <c r="H75" s="10">
        <v>0</v>
      </c>
      <c r="I75" s="10">
        <f t="shared" si="28"/>
        <v>100205100</v>
      </c>
      <c r="J75" s="10">
        <v>0</v>
      </c>
      <c r="K75" s="10">
        <f t="shared" ref="K75:K81" si="29">+I75+J75</f>
        <v>100205100</v>
      </c>
    </row>
    <row r="76" spans="2:11">
      <c r="B76" s="27" t="s">
        <v>92</v>
      </c>
      <c r="C76" s="10">
        <v>48311700</v>
      </c>
      <c r="D76" s="10">
        <v>0</v>
      </c>
      <c r="E76" s="10">
        <f t="shared" si="27"/>
        <v>48311700</v>
      </c>
      <c r="F76" s="10">
        <v>0</v>
      </c>
      <c r="G76" s="10">
        <f t="shared" si="28"/>
        <v>48311700</v>
      </c>
      <c r="H76" s="10">
        <v>0</v>
      </c>
      <c r="I76" s="10">
        <f t="shared" si="28"/>
        <v>48311700</v>
      </c>
      <c r="J76" s="10">
        <v>0</v>
      </c>
      <c r="K76" s="10">
        <f t="shared" si="29"/>
        <v>48311700</v>
      </c>
    </row>
    <row r="77" spans="2:11">
      <c r="B77" s="27" t="s">
        <v>93</v>
      </c>
      <c r="C77" s="10">
        <v>30508000</v>
      </c>
      <c r="D77" s="10">
        <v>0</v>
      </c>
      <c r="E77" s="10">
        <f t="shared" si="27"/>
        <v>30508000</v>
      </c>
      <c r="F77" s="10">
        <v>0</v>
      </c>
      <c r="G77" s="10">
        <f t="shared" si="28"/>
        <v>30508000</v>
      </c>
      <c r="H77" s="10">
        <v>0</v>
      </c>
      <c r="I77" s="10">
        <f t="shared" si="28"/>
        <v>30508000</v>
      </c>
      <c r="J77" s="10">
        <v>0</v>
      </c>
      <c r="K77" s="10">
        <f t="shared" si="29"/>
        <v>30508000</v>
      </c>
    </row>
    <row r="78" spans="2:11" ht="30">
      <c r="B78" s="27" t="s">
        <v>94</v>
      </c>
      <c r="C78" s="10">
        <v>12797000</v>
      </c>
      <c r="D78" s="10">
        <v>0</v>
      </c>
      <c r="E78" s="10">
        <f t="shared" si="27"/>
        <v>12797000</v>
      </c>
      <c r="F78" s="10">
        <v>0</v>
      </c>
      <c r="G78" s="10">
        <f t="shared" si="28"/>
        <v>12797000</v>
      </c>
      <c r="H78" s="10">
        <v>0</v>
      </c>
      <c r="I78" s="10">
        <f t="shared" si="28"/>
        <v>12797000</v>
      </c>
      <c r="J78" s="10">
        <v>0</v>
      </c>
      <c r="K78" s="10">
        <f t="shared" si="29"/>
        <v>12797000</v>
      </c>
    </row>
    <row r="79" spans="2:11" ht="30">
      <c r="B79" s="27" t="s">
        <v>95</v>
      </c>
      <c r="C79" s="10">
        <v>11680000</v>
      </c>
      <c r="D79" s="10">
        <v>0</v>
      </c>
      <c r="E79" s="10">
        <f t="shared" si="27"/>
        <v>11680000</v>
      </c>
      <c r="F79" s="10">
        <v>0</v>
      </c>
      <c r="G79" s="10">
        <f t="shared" si="28"/>
        <v>11680000</v>
      </c>
      <c r="H79" s="10">
        <v>0</v>
      </c>
      <c r="I79" s="10">
        <f t="shared" si="28"/>
        <v>11680000</v>
      </c>
      <c r="J79" s="10">
        <v>0</v>
      </c>
      <c r="K79" s="10">
        <f t="shared" si="29"/>
        <v>11680000</v>
      </c>
    </row>
    <row r="80" spans="2:11" ht="30">
      <c r="B80" s="27" t="s">
        <v>65</v>
      </c>
      <c r="C80" s="10">
        <v>592798500</v>
      </c>
      <c r="D80" s="10">
        <v>0</v>
      </c>
      <c r="E80" s="10">
        <f t="shared" si="27"/>
        <v>592798500</v>
      </c>
      <c r="F80" s="10">
        <v>0</v>
      </c>
      <c r="G80" s="10">
        <f t="shared" si="28"/>
        <v>592798500</v>
      </c>
      <c r="H80" s="10">
        <v>0</v>
      </c>
      <c r="I80" s="10">
        <f t="shared" si="28"/>
        <v>592798500</v>
      </c>
      <c r="J80" s="10">
        <v>0</v>
      </c>
      <c r="K80" s="10">
        <f t="shared" si="29"/>
        <v>592798500</v>
      </c>
    </row>
    <row r="81" spans="2:11" ht="30">
      <c r="B81" s="27" t="s">
        <v>66</v>
      </c>
      <c r="C81" s="10">
        <v>201548400</v>
      </c>
      <c r="D81" s="10">
        <v>0</v>
      </c>
      <c r="E81" s="10">
        <f t="shared" si="27"/>
        <v>201548400</v>
      </c>
      <c r="F81" s="10">
        <v>0</v>
      </c>
      <c r="G81" s="10">
        <f t="shared" si="28"/>
        <v>201548400</v>
      </c>
      <c r="H81" s="10">
        <v>0</v>
      </c>
      <c r="I81" s="10">
        <f t="shared" si="28"/>
        <v>201548400</v>
      </c>
      <c r="J81" s="10">
        <v>0</v>
      </c>
      <c r="K81" s="10">
        <f t="shared" si="29"/>
        <v>201548400</v>
      </c>
    </row>
    <row r="82" spans="2:11" ht="30">
      <c r="B82" s="27" t="s">
        <v>67</v>
      </c>
      <c r="C82" s="10"/>
      <c r="D82" s="10"/>
      <c r="E82" s="10"/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/>
    </row>
    <row r="83" spans="2:11" ht="30">
      <c r="B83" s="27" t="s">
        <v>97</v>
      </c>
      <c r="C83" s="10">
        <v>86190000</v>
      </c>
      <c r="D83" s="10">
        <v>0</v>
      </c>
      <c r="E83" s="10">
        <f>+C83+D83</f>
        <v>86190000</v>
      </c>
      <c r="F83" s="10">
        <v>0</v>
      </c>
      <c r="G83" s="10">
        <f t="shared" ref="G83:I84" si="30">+E83+F83</f>
        <v>86190000</v>
      </c>
      <c r="H83" s="10">
        <v>0</v>
      </c>
      <c r="I83" s="10">
        <f t="shared" si="30"/>
        <v>86190000</v>
      </c>
      <c r="J83" s="10">
        <v>0</v>
      </c>
      <c r="K83" s="10">
        <f>+I83+J83</f>
        <v>86190000</v>
      </c>
    </row>
    <row r="84" spans="2:11" ht="30">
      <c r="B84" s="27" t="s">
        <v>98</v>
      </c>
      <c r="C84" s="10">
        <v>279750000</v>
      </c>
      <c r="D84" s="10">
        <v>0</v>
      </c>
      <c r="E84" s="10">
        <f>+C84+D84</f>
        <v>279750000</v>
      </c>
      <c r="F84" s="10">
        <v>0</v>
      </c>
      <c r="G84" s="10">
        <f t="shared" si="30"/>
        <v>279750000</v>
      </c>
      <c r="H84" s="10">
        <v>0</v>
      </c>
      <c r="I84" s="10">
        <f t="shared" si="30"/>
        <v>279750000</v>
      </c>
      <c r="J84" s="10">
        <v>0</v>
      </c>
      <c r="K84" s="10">
        <f>+I84+J84</f>
        <v>279750000</v>
      </c>
    </row>
    <row r="85" spans="2:11" hidden="1">
      <c r="B85" s="27" t="s">
        <v>71</v>
      </c>
      <c r="C85" s="28"/>
      <c r="D85" s="29"/>
      <c r="E85" s="29" t="e">
        <f>+#REF!+D85</f>
        <v>#REF!</v>
      </c>
      <c r="F85" s="29" t="e">
        <f>+#REF!+E85</f>
        <v>#REF!</v>
      </c>
      <c r="G85" s="29" t="e">
        <f>+C85+F85</f>
        <v>#REF!</v>
      </c>
      <c r="H85" s="29"/>
      <c r="I85" s="29" t="e">
        <f>+E85+H85</f>
        <v>#REF!</v>
      </c>
      <c r="J85" s="29"/>
      <c r="K85" s="29" t="e">
        <f>+G85+J85</f>
        <v>#REF!</v>
      </c>
    </row>
    <row r="86" spans="2:11">
      <c r="B86" s="57" t="s">
        <v>72</v>
      </c>
      <c r="C86" s="58">
        <f t="shared" ref="C86:K86" si="31">+C17+C46</f>
        <v>11222579308.846169</v>
      </c>
      <c r="D86" s="58">
        <f t="shared" si="31"/>
        <v>0</v>
      </c>
      <c r="E86" s="58">
        <f t="shared" si="31"/>
        <v>11222579308.846169</v>
      </c>
      <c r="F86" s="58">
        <f t="shared" si="31"/>
        <v>-26332074.550440203</v>
      </c>
      <c r="G86" s="58">
        <f t="shared" si="31"/>
        <v>11196247234.295729</v>
      </c>
      <c r="H86" s="58">
        <f t="shared" si="31"/>
        <v>12966416</v>
      </c>
      <c r="I86" s="58">
        <f t="shared" si="31"/>
        <v>11209213650.295729</v>
      </c>
      <c r="J86" s="58">
        <f t="shared" si="31"/>
        <v>0</v>
      </c>
      <c r="K86" s="58">
        <f t="shared" si="31"/>
        <v>11209213650.295729</v>
      </c>
    </row>
    <row r="87" spans="2:11">
      <c r="B87" s="27" t="s">
        <v>73</v>
      </c>
      <c r="C87" s="10">
        <v>949707596.25</v>
      </c>
      <c r="D87" s="10">
        <v>0</v>
      </c>
      <c r="E87" s="10">
        <f>+C87+D87</f>
        <v>949707596.25</v>
      </c>
      <c r="F87" s="10">
        <v>0</v>
      </c>
      <c r="G87" s="10">
        <f>+E87+F87</f>
        <v>949707596.25</v>
      </c>
      <c r="H87" s="10">
        <v>0</v>
      </c>
      <c r="I87" s="10">
        <f>+G87+H87</f>
        <v>949707596.25</v>
      </c>
      <c r="J87" s="10">
        <f>J9*10%</f>
        <v>156000000</v>
      </c>
      <c r="K87" s="10">
        <f>+I87+J87</f>
        <v>1105707596.25</v>
      </c>
    </row>
    <row r="88" spans="2:11">
      <c r="B88" s="57" t="s">
        <v>74</v>
      </c>
      <c r="C88" s="58">
        <f t="shared" ref="C88:I88" si="32">+C86+C87</f>
        <v>12172286905.096169</v>
      </c>
      <c r="D88" s="58">
        <f t="shared" si="32"/>
        <v>0</v>
      </c>
      <c r="E88" s="58">
        <f t="shared" si="32"/>
        <v>12172286905.096169</v>
      </c>
      <c r="F88" s="58">
        <f t="shared" si="32"/>
        <v>-26332074.550440203</v>
      </c>
      <c r="G88" s="58">
        <f t="shared" si="32"/>
        <v>12145954830.545729</v>
      </c>
      <c r="H88" s="58">
        <f t="shared" si="32"/>
        <v>12966416</v>
      </c>
      <c r="I88" s="58">
        <f t="shared" si="32"/>
        <v>12158921246.545729</v>
      </c>
      <c r="J88" s="58">
        <f>+J86+J87</f>
        <v>156000000</v>
      </c>
      <c r="K88" s="58">
        <f>+K86+K87</f>
        <v>12314921246.545729</v>
      </c>
    </row>
    <row r="89" spans="2:11">
      <c r="B89" s="33" t="s">
        <v>75</v>
      </c>
      <c r="C89" s="10">
        <v>2255130088.4349098</v>
      </c>
      <c r="D89" s="14">
        <v>1153764757.9439182</v>
      </c>
      <c r="E89" s="10">
        <f>+C89+D89</f>
        <v>3408894846.378828</v>
      </c>
      <c r="F89" s="14">
        <v>26332074.5504402</v>
      </c>
      <c r="G89" s="10">
        <f>+E89+F89</f>
        <v>3435226920.9292684</v>
      </c>
      <c r="H89" s="14">
        <v>-12966416</v>
      </c>
      <c r="I89" s="10">
        <f>+G89+H89</f>
        <v>3422260504.9292684</v>
      </c>
      <c r="J89" s="14">
        <v>1416000000</v>
      </c>
      <c r="K89" s="10">
        <f>+I89+J89</f>
        <v>4838260504.9292679</v>
      </c>
    </row>
    <row r="90" spans="2:11">
      <c r="B90" s="59" t="s">
        <v>76</v>
      </c>
      <c r="C90" s="58">
        <f t="shared" ref="C90:I90" si="33">+C88+C89</f>
        <v>14427416993.531078</v>
      </c>
      <c r="D90" s="58">
        <f t="shared" si="33"/>
        <v>1153764757.9439182</v>
      </c>
      <c r="E90" s="58">
        <f t="shared" si="33"/>
        <v>15581181751.474997</v>
      </c>
      <c r="F90" s="58">
        <f t="shared" si="33"/>
        <v>0</v>
      </c>
      <c r="G90" s="58">
        <f t="shared" si="33"/>
        <v>15581181751.474997</v>
      </c>
      <c r="H90" s="58">
        <f t="shared" si="33"/>
        <v>0</v>
      </c>
      <c r="I90" s="58">
        <f t="shared" si="33"/>
        <v>15581181751.474997</v>
      </c>
      <c r="J90" s="58">
        <f>+J88+J89</f>
        <v>1572000000</v>
      </c>
      <c r="K90" s="58">
        <f>+K88+K89</f>
        <v>17153181751.474997</v>
      </c>
    </row>
    <row r="91" spans="2:11" hidden="1">
      <c r="B91" s="35" t="s">
        <v>107</v>
      </c>
      <c r="C91" s="36"/>
      <c r="D91" s="36">
        <f>+D15-D90</f>
        <v>0</v>
      </c>
      <c r="E91" s="36">
        <f>+E15-E90</f>
        <v>0</v>
      </c>
      <c r="F91" s="39"/>
      <c r="G91" s="39"/>
      <c r="H91" s="39"/>
      <c r="I91" s="39"/>
    </row>
    <row r="93" spans="2:11">
      <c r="C93" s="40"/>
    </row>
  </sheetData>
  <mergeCells count="10">
    <mergeCell ref="C4:K4"/>
    <mergeCell ref="B1:B4"/>
    <mergeCell ref="B5:B6"/>
    <mergeCell ref="E5:E6"/>
    <mergeCell ref="G5:G6"/>
    <mergeCell ref="I5:I6"/>
    <mergeCell ref="K5:K6"/>
    <mergeCell ref="C1:K1"/>
    <mergeCell ref="C2:K2"/>
    <mergeCell ref="C3:K3"/>
  </mergeCells>
  <conditionalFormatting sqref="C1">
    <cfRule type="cellIs" dxfId="11" priority="4" stopIfTrue="1" operator="lessThan">
      <formula>0</formula>
    </cfRule>
  </conditionalFormatting>
  <conditionalFormatting sqref="C2">
    <cfRule type="cellIs" dxfId="10" priority="3" stopIfTrue="1" operator="lessThan">
      <formula>0</formula>
    </cfRule>
  </conditionalFormatting>
  <conditionalFormatting sqref="C3:C4">
    <cfRule type="cellIs" dxfId="9" priority="2" stopIfTrue="1" operator="lessThan">
      <formula>0</formula>
    </cfRule>
  </conditionalFormatting>
  <pageMargins left="0.39370078740157483" right="0.98425196850393704" top="0.74803149606299213" bottom="0.74803149606299213" header="0.31496062992125984" footer="0.31496062992125984"/>
  <pageSetup scale="54" fitToHeight="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30B78-3E3C-4346-9820-D60257E0F7A8}">
  <sheetPr>
    <pageSetUpPr fitToPage="1"/>
  </sheetPr>
  <dimension ref="A1:IM91"/>
  <sheetViews>
    <sheetView topLeftCell="B1" zoomScale="80" zoomScaleNormal="80" workbookViewId="0">
      <pane xSplit="1" ySplit="6" topLeftCell="D7" activePane="bottomRight" state="frozen"/>
      <selection pane="bottomRight" activeCell="C1" sqref="A1:XFD4"/>
      <selection pane="bottomLeft" activeCell="B9" sqref="B9"/>
      <selection pane="topRight" activeCell="C1" sqref="C1"/>
    </sheetView>
  </sheetViews>
  <sheetFormatPr defaultColWidth="0" defaultRowHeight="17.45"/>
  <cols>
    <col min="1" max="1" width="2.5703125" style="1" hidden="1" customWidth="1"/>
    <col min="2" max="2" width="49.28515625" style="1" customWidth="1"/>
    <col min="3" max="3" width="20.28515625" style="1" customWidth="1"/>
    <col min="4" max="4" width="19.42578125" style="1" customWidth="1"/>
    <col min="5" max="7" width="16" style="1" customWidth="1"/>
    <col min="8" max="8" width="16.42578125" style="1" customWidth="1"/>
    <col min="9" max="9" width="14.7109375" style="1" customWidth="1"/>
    <col min="10" max="10" width="16.5703125" style="1" customWidth="1"/>
    <col min="11" max="11" width="19.5703125" style="1" customWidth="1"/>
    <col min="12" max="12" width="21.28515625" style="1" customWidth="1"/>
    <col min="13" max="14" width="18.7109375" style="1" bestFit="1" customWidth="1"/>
    <col min="15" max="228" width="11.42578125" style="1" customWidth="1"/>
    <col min="229" max="229" width="70.28515625" style="1" customWidth="1"/>
    <col min="230" max="230" width="26.28515625" style="1" customWidth="1"/>
    <col min="231" max="247" width="0" style="1" hidden="1" customWidth="1"/>
    <col min="248" max="251" width="0" style="129" hidden="1"/>
    <col min="252" max="252" width="0" style="129" hidden="1" customWidth="1"/>
    <col min="253" max="253" width="49.28515625" style="129" customWidth="1"/>
    <col min="254" max="255" width="24.7109375" style="129" customWidth="1"/>
    <col min="256" max="256" width="20.7109375" style="129" customWidth="1"/>
    <col min="257" max="257" width="17" style="129" customWidth="1"/>
    <col min="258" max="258" width="20.5703125" style="129" customWidth="1"/>
    <col min="259" max="259" width="16" style="129" customWidth="1"/>
    <col min="260" max="260" width="22.5703125" style="129" customWidth="1"/>
    <col min="261" max="261" width="18.28515625" style="129" customWidth="1"/>
    <col min="262" max="262" width="20.5703125" style="129" customWidth="1"/>
    <col min="263" max="263" width="16.42578125" style="129" customWidth="1"/>
    <col min="264" max="264" width="21.28515625" style="129" customWidth="1"/>
    <col min="265" max="265" width="17.5703125" style="129" customWidth="1"/>
    <col min="266" max="266" width="21.28515625" style="129" customWidth="1"/>
    <col min="267" max="267" width="17.5703125" style="129" customWidth="1"/>
    <col min="268" max="268" width="21.28515625" style="129" customWidth="1"/>
    <col min="269" max="484" width="11.42578125" style="129" customWidth="1"/>
    <col min="485" max="485" width="70.28515625" style="129" customWidth="1"/>
    <col min="486" max="486" width="26.28515625" style="129" customWidth="1"/>
    <col min="487" max="503" width="0" style="129" hidden="1" customWidth="1"/>
    <col min="504" max="507" width="0" style="129" hidden="1"/>
    <col min="508" max="508" width="0" style="129" hidden="1" customWidth="1"/>
    <col min="509" max="509" width="49.28515625" style="129" customWidth="1"/>
    <col min="510" max="511" width="24.7109375" style="129" customWidth="1"/>
    <col min="512" max="512" width="20.7109375" style="129" customWidth="1"/>
    <col min="513" max="513" width="17" style="129" customWidth="1"/>
    <col min="514" max="514" width="20.5703125" style="129" customWidth="1"/>
    <col min="515" max="515" width="16" style="129" customWidth="1"/>
    <col min="516" max="516" width="22.5703125" style="129" customWidth="1"/>
    <col min="517" max="517" width="18.28515625" style="129" customWidth="1"/>
    <col min="518" max="518" width="20.5703125" style="129" customWidth="1"/>
    <col min="519" max="519" width="16.42578125" style="129" customWidth="1"/>
    <col min="520" max="520" width="21.28515625" style="129" customWidth="1"/>
    <col min="521" max="521" width="17.5703125" style="129" customWidth="1"/>
    <col min="522" max="522" width="21.28515625" style="129" customWidth="1"/>
    <col min="523" max="523" width="17.5703125" style="129" customWidth="1"/>
    <col min="524" max="524" width="21.28515625" style="129" customWidth="1"/>
    <col min="525" max="740" width="11.42578125" style="129" customWidth="1"/>
    <col min="741" max="741" width="70.28515625" style="129" customWidth="1"/>
    <col min="742" max="742" width="26.28515625" style="129" customWidth="1"/>
    <col min="743" max="759" width="0" style="129" hidden="1" customWidth="1"/>
    <col min="760" max="763" width="0" style="129" hidden="1"/>
    <col min="764" max="764" width="0" style="129" hidden="1" customWidth="1"/>
    <col min="765" max="765" width="49.28515625" style="129" customWidth="1"/>
    <col min="766" max="767" width="24.7109375" style="129" customWidth="1"/>
    <col min="768" max="768" width="20.7109375" style="129" customWidth="1"/>
    <col min="769" max="769" width="17" style="129" customWidth="1"/>
    <col min="770" max="770" width="20.5703125" style="129" customWidth="1"/>
    <col min="771" max="771" width="16" style="129" customWidth="1"/>
    <col min="772" max="772" width="22.5703125" style="129" customWidth="1"/>
    <col min="773" max="773" width="18.28515625" style="129" customWidth="1"/>
    <col min="774" max="774" width="20.5703125" style="129" customWidth="1"/>
    <col min="775" max="775" width="16.42578125" style="129" customWidth="1"/>
    <col min="776" max="776" width="21.28515625" style="129" customWidth="1"/>
    <col min="777" max="777" width="17.5703125" style="129" customWidth="1"/>
    <col min="778" max="778" width="21.28515625" style="129" customWidth="1"/>
    <col min="779" max="779" width="17.5703125" style="129" customWidth="1"/>
    <col min="780" max="780" width="21.28515625" style="129" customWidth="1"/>
    <col min="781" max="996" width="11.42578125" style="129" customWidth="1"/>
    <col min="997" max="997" width="70.28515625" style="129" customWidth="1"/>
    <col min="998" max="998" width="26.28515625" style="129" customWidth="1"/>
    <col min="999" max="1015" width="0" style="129" hidden="1" customWidth="1"/>
    <col min="1016" max="1019" width="0" style="129" hidden="1"/>
    <col min="1020" max="1020" width="0" style="129" hidden="1" customWidth="1"/>
    <col min="1021" max="1021" width="49.28515625" style="129" customWidth="1"/>
    <col min="1022" max="1023" width="24.7109375" style="129" customWidth="1"/>
    <col min="1024" max="1024" width="20.7109375" style="129" customWidth="1"/>
    <col min="1025" max="1025" width="17" style="129" customWidth="1"/>
    <col min="1026" max="1026" width="20.5703125" style="129" customWidth="1"/>
    <col min="1027" max="1027" width="16" style="129" customWidth="1"/>
    <col min="1028" max="1028" width="22.5703125" style="129" customWidth="1"/>
    <col min="1029" max="1029" width="18.28515625" style="129" customWidth="1"/>
    <col min="1030" max="1030" width="20.5703125" style="129" customWidth="1"/>
    <col min="1031" max="1031" width="16.42578125" style="129" customWidth="1"/>
    <col min="1032" max="1032" width="21.28515625" style="129" customWidth="1"/>
    <col min="1033" max="1033" width="17.5703125" style="129" customWidth="1"/>
    <col min="1034" max="1034" width="21.28515625" style="129" customWidth="1"/>
    <col min="1035" max="1035" width="17.5703125" style="129" customWidth="1"/>
    <col min="1036" max="1036" width="21.28515625" style="129" customWidth="1"/>
    <col min="1037" max="1252" width="11.42578125" style="129" customWidth="1"/>
    <col min="1253" max="1253" width="70.28515625" style="129" customWidth="1"/>
    <col min="1254" max="1254" width="26.28515625" style="129" customWidth="1"/>
    <col min="1255" max="1271" width="0" style="129" hidden="1" customWidth="1"/>
    <col min="1272" max="1275" width="0" style="129" hidden="1"/>
    <col min="1276" max="1276" width="0" style="129" hidden="1" customWidth="1"/>
    <col min="1277" max="1277" width="49.28515625" style="129" customWidth="1"/>
    <col min="1278" max="1279" width="24.7109375" style="129" customWidth="1"/>
    <col min="1280" max="1280" width="20.7109375" style="129" customWidth="1"/>
    <col min="1281" max="1281" width="17" style="129" customWidth="1"/>
    <col min="1282" max="1282" width="20.5703125" style="129" customWidth="1"/>
    <col min="1283" max="1283" width="16" style="129" customWidth="1"/>
    <col min="1284" max="1284" width="22.5703125" style="129" customWidth="1"/>
    <col min="1285" max="1285" width="18.28515625" style="129" customWidth="1"/>
    <col min="1286" max="1286" width="20.5703125" style="129" customWidth="1"/>
    <col min="1287" max="1287" width="16.42578125" style="129" customWidth="1"/>
    <col min="1288" max="1288" width="21.28515625" style="129" customWidth="1"/>
    <col min="1289" max="1289" width="17.5703125" style="129" customWidth="1"/>
    <col min="1290" max="1290" width="21.28515625" style="129" customWidth="1"/>
    <col min="1291" max="1291" width="17.5703125" style="129" customWidth="1"/>
    <col min="1292" max="1292" width="21.28515625" style="129" customWidth="1"/>
    <col min="1293" max="1508" width="11.42578125" style="129" customWidth="1"/>
    <col min="1509" max="1509" width="70.28515625" style="129" customWidth="1"/>
    <col min="1510" max="1510" width="26.28515625" style="129" customWidth="1"/>
    <col min="1511" max="1527" width="0" style="129" hidden="1" customWidth="1"/>
    <col min="1528" max="1531" width="0" style="129" hidden="1"/>
    <col min="1532" max="1532" width="0" style="129" hidden="1" customWidth="1"/>
    <col min="1533" max="1533" width="49.28515625" style="129" customWidth="1"/>
    <col min="1534" max="1535" width="24.7109375" style="129" customWidth="1"/>
    <col min="1536" max="1536" width="20.7109375" style="129" customWidth="1"/>
    <col min="1537" max="1537" width="17" style="129" customWidth="1"/>
    <col min="1538" max="1538" width="20.5703125" style="129" customWidth="1"/>
    <col min="1539" max="1539" width="16" style="129" customWidth="1"/>
    <col min="1540" max="1540" width="22.5703125" style="129" customWidth="1"/>
    <col min="1541" max="1541" width="18.28515625" style="129" customWidth="1"/>
    <col min="1542" max="1542" width="20.5703125" style="129" customWidth="1"/>
    <col min="1543" max="1543" width="16.42578125" style="129" customWidth="1"/>
    <col min="1544" max="1544" width="21.28515625" style="129" customWidth="1"/>
    <col min="1545" max="1545" width="17.5703125" style="129" customWidth="1"/>
    <col min="1546" max="1546" width="21.28515625" style="129" customWidth="1"/>
    <col min="1547" max="1547" width="17.5703125" style="129" customWidth="1"/>
    <col min="1548" max="1548" width="21.28515625" style="129" customWidth="1"/>
    <col min="1549" max="1764" width="11.42578125" style="129" customWidth="1"/>
    <col min="1765" max="1765" width="70.28515625" style="129" customWidth="1"/>
    <col min="1766" max="1766" width="26.28515625" style="129" customWidth="1"/>
    <col min="1767" max="1783" width="0" style="129" hidden="1" customWidth="1"/>
    <col min="1784" max="1787" width="0" style="129" hidden="1"/>
    <col min="1788" max="1788" width="0" style="129" hidden="1" customWidth="1"/>
    <col min="1789" max="1789" width="49.28515625" style="129" customWidth="1"/>
    <col min="1790" max="1791" width="24.7109375" style="129" customWidth="1"/>
    <col min="1792" max="1792" width="20.7109375" style="129" customWidth="1"/>
    <col min="1793" max="1793" width="17" style="129" customWidth="1"/>
    <col min="1794" max="1794" width="20.5703125" style="129" customWidth="1"/>
    <col min="1795" max="1795" width="16" style="129" customWidth="1"/>
    <col min="1796" max="1796" width="22.5703125" style="129" customWidth="1"/>
    <col min="1797" max="1797" width="18.28515625" style="129" customWidth="1"/>
    <col min="1798" max="1798" width="20.5703125" style="129" customWidth="1"/>
    <col min="1799" max="1799" width="16.42578125" style="129" customWidth="1"/>
    <col min="1800" max="1800" width="21.28515625" style="129" customWidth="1"/>
    <col min="1801" max="1801" width="17.5703125" style="129" customWidth="1"/>
    <col min="1802" max="1802" width="21.28515625" style="129" customWidth="1"/>
    <col min="1803" max="1803" width="17.5703125" style="129" customWidth="1"/>
    <col min="1804" max="1804" width="21.28515625" style="129" customWidth="1"/>
    <col min="1805" max="2020" width="11.42578125" style="129" customWidth="1"/>
    <col min="2021" max="2021" width="70.28515625" style="129" customWidth="1"/>
    <col min="2022" max="2022" width="26.28515625" style="129" customWidth="1"/>
    <col min="2023" max="2039" width="0" style="129" hidden="1" customWidth="1"/>
    <col min="2040" max="2043" width="0" style="129" hidden="1"/>
    <col min="2044" max="2044" width="0" style="129" hidden="1" customWidth="1"/>
    <col min="2045" max="2045" width="49.28515625" style="129" customWidth="1"/>
    <col min="2046" max="2047" width="24.7109375" style="129" customWidth="1"/>
    <col min="2048" max="2048" width="20.7109375" style="129" customWidth="1"/>
    <col min="2049" max="2049" width="17" style="129" customWidth="1"/>
    <col min="2050" max="2050" width="20.5703125" style="129" customWidth="1"/>
    <col min="2051" max="2051" width="16" style="129" customWidth="1"/>
    <col min="2052" max="2052" width="22.5703125" style="129" customWidth="1"/>
    <col min="2053" max="2053" width="18.28515625" style="129" customWidth="1"/>
    <col min="2054" max="2054" width="20.5703125" style="129" customWidth="1"/>
    <col min="2055" max="2055" width="16.42578125" style="129" customWidth="1"/>
    <col min="2056" max="2056" width="21.28515625" style="129" customWidth="1"/>
    <col min="2057" max="2057" width="17.5703125" style="129" customWidth="1"/>
    <col min="2058" max="2058" width="21.28515625" style="129" customWidth="1"/>
    <col min="2059" max="2059" width="17.5703125" style="129" customWidth="1"/>
    <col min="2060" max="2060" width="21.28515625" style="129" customWidth="1"/>
    <col min="2061" max="2276" width="11.42578125" style="129" customWidth="1"/>
    <col min="2277" max="2277" width="70.28515625" style="129" customWidth="1"/>
    <col min="2278" max="2278" width="26.28515625" style="129" customWidth="1"/>
    <col min="2279" max="2295" width="0" style="129" hidden="1" customWidth="1"/>
    <col min="2296" max="2299" width="0" style="129" hidden="1"/>
    <col min="2300" max="2300" width="0" style="129" hidden="1" customWidth="1"/>
    <col min="2301" max="2301" width="49.28515625" style="129" customWidth="1"/>
    <col min="2302" max="2303" width="24.7109375" style="129" customWidth="1"/>
    <col min="2304" max="2304" width="20.7109375" style="129" customWidth="1"/>
    <col min="2305" max="2305" width="17" style="129" customWidth="1"/>
    <col min="2306" max="2306" width="20.5703125" style="129" customWidth="1"/>
    <col min="2307" max="2307" width="16" style="129" customWidth="1"/>
    <col min="2308" max="2308" width="22.5703125" style="129" customWidth="1"/>
    <col min="2309" max="2309" width="18.28515625" style="129" customWidth="1"/>
    <col min="2310" max="2310" width="20.5703125" style="129" customWidth="1"/>
    <col min="2311" max="2311" width="16.42578125" style="129" customWidth="1"/>
    <col min="2312" max="2312" width="21.28515625" style="129" customWidth="1"/>
    <col min="2313" max="2313" width="17.5703125" style="129" customWidth="1"/>
    <col min="2314" max="2314" width="21.28515625" style="129" customWidth="1"/>
    <col min="2315" max="2315" width="17.5703125" style="129" customWidth="1"/>
    <col min="2316" max="2316" width="21.28515625" style="129" customWidth="1"/>
    <col min="2317" max="2532" width="11.42578125" style="129" customWidth="1"/>
    <col min="2533" max="2533" width="70.28515625" style="129" customWidth="1"/>
    <col min="2534" max="2534" width="26.28515625" style="129" customWidth="1"/>
    <col min="2535" max="2551" width="0" style="129" hidden="1" customWidth="1"/>
    <col min="2552" max="2555" width="0" style="129" hidden="1"/>
    <col min="2556" max="2556" width="0" style="129" hidden="1" customWidth="1"/>
    <col min="2557" max="2557" width="49.28515625" style="129" customWidth="1"/>
    <col min="2558" max="2559" width="24.7109375" style="129" customWidth="1"/>
    <col min="2560" max="2560" width="20.7109375" style="129" customWidth="1"/>
    <col min="2561" max="2561" width="17" style="129" customWidth="1"/>
    <col min="2562" max="2562" width="20.5703125" style="129" customWidth="1"/>
    <col min="2563" max="2563" width="16" style="129" customWidth="1"/>
    <col min="2564" max="2564" width="22.5703125" style="129" customWidth="1"/>
    <col min="2565" max="2565" width="18.28515625" style="129" customWidth="1"/>
    <col min="2566" max="2566" width="20.5703125" style="129" customWidth="1"/>
    <col min="2567" max="2567" width="16.42578125" style="129" customWidth="1"/>
    <col min="2568" max="2568" width="21.28515625" style="129" customWidth="1"/>
    <col min="2569" max="2569" width="17.5703125" style="129" customWidth="1"/>
    <col min="2570" max="2570" width="21.28515625" style="129" customWidth="1"/>
    <col min="2571" max="2571" width="17.5703125" style="129" customWidth="1"/>
    <col min="2572" max="2572" width="21.28515625" style="129" customWidth="1"/>
    <col min="2573" max="2788" width="11.42578125" style="129" customWidth="1"/>
    <col min="2789" max="2789" width="70.28515625" style="129" customWidth="1"/>
    <col min="2790" max="2790" width="26.28515625" style="129" customWidth="1"/>
    <col min="2791" max="2807" width="0" style="129" hidden="1" customWidth="1"/>
    <col min="2808" max="2811" width="0" style="129" hidden="1"/>
    <col min="2812" max="2812" width="0" style="129" hidden="1" customWidth="1"/>
    <col min="2813" max="2813" width="49.28515625" style="129" customWidth="1"/>
    <col min="2814" max="2815" width="24.7109375" style="129" customWidth="1"/>
    <col min="2816" max="2816" width="20.7109375" style="129" customWidth="1"/>
    <col min="2817" max="2817" width="17" style="129" customWidth="1"/>
    <col min="2818" max="2818" width="20.5703125" style="129" customWidth="1"/>
    <col min="2819" max="2819" width="16" style="129" customWidth="1"/>
    <col min="2820" max="2820" width="22.5703125" style="129" customWidth="1"/>
    <col min="2821" max="2821" width="18.28515625" style="129" customWidth="1"/>
    <col min="2822" max="2822" width="20.5703125" style="129" customWidth="1"/>
    <col min="2823" max="2823" width="16.42578125" style="129" customWidth="1"/>
    <col min="2824" max="2824" width="21.28515625" style="129" customWidth="1"/>
    <col min="2825" max="2825" width="17.5703125" style="129" customWidth="1"/>
    <col min="2826" max="2826" width="21.28515625" style="129" customWidth="1"/>
    <col min="2827" max="2827" width="17.5703125" style="129" customWidth="1"/>
    <col min="2828" max="2828" width="21.28515625" style="129" customWidth="1"/>
    <col min="2829" max="3044" width="11.42578125" style="129" customWidth="1"/>
    <col min="3045" max="3045" width="70.28515625" style="129" customWidth="1"/>
    <col min="3046" max="3046" width="26.28515625" style="129" customWidth="1"/>
    <col min="3047" max="3063" width="0" style="129" hidden="1" customWidth="1"/>
    <col min="3064" max="3067" width="0" style="129" hidden="1"/>
    <col min="3068" max="3068" width="0" style="129" hidden="1" customWidth="1"/>
    <col min="3069" max="3069" width="49.28515625" style="129" customWidth="1"/>
    <col min="3070" max="3071" width="24.7109375" style="129" customWidth="1"/>
    <col min="3072" max="3072" width="20.7109375" style="129" customWidth="1"/>
    <col min="3073" max="3073" width="17" style="129" customWidth="1"/>
    <col min="3074" max="3074" width="20.5703125" style="129" customWidth="1"/>
    <col min="3075" max="3075" width="16" style="129" customWidth="1"/>
    <col min="3076" max="3076" width="22.5703125" style="129" customWidth="1"/>
    <col min="3077" max="3077" width="18.28515625" style="129" customWidth="1"/>
    <col min="3078" max="3078" width="20.5703125" style="129" customWidth="1"/>
    <col min="3079" max="3079" width="16.42578125" style="129" customWidth="1"/>
    <col min="3080" max="3080" width="21.28515625" style="129" customWidth="1"/>
    <col min="3081" max="3081" width="17.5703125" style="129" customWidth="1"/>
    <col min="3082" max="3082" width="21.28515625" style="129" customWidth="1"/>
    <col min="3083" max="3083" width="17.5703125" style="129" customWidth="1"/>
    <col min="3084" max="3084" width="21.28515625" style="129" customWidth="1"/>
    <col min="3085" max="3300" width="11.42578125" style="129" customWidth="1"/>
    <col min="3301" max="3301" width="70.28515625" style="129" customWidth="1"/>
    <col min="3302" max="3302" width="26.28515625" style="129" customWidth="1"/>
    <col min="3303" max="3319" width="0" style="129" hidden="1" customWidth="1"/>
    <col min="3320" max="3323" width="0" style="129" hidden="1"/>
    <col min="3324" max="3324" width="0" style="129" hidden="1" customWidth="1"/>
    <col min="3325" max="3325" width="49.28515625" style="129" customWidth="1"/>
    <col min="3326" max="3327" width="24.7109375" style="129" customWidth="1"/>
    <col min="3328" max="3328" width="20.7109375" style="129" customWidth="1"/>
    <col min="3329" max="3329" width="17" style="129" customWidth="1"/>
    <col min="3330" max="3330" width="20.5703125" style="129" customWidth="1"/>
    <col min="3331" max="3331" width="16" style="129" customWidth="1"/>
    <col min="3332" max="3332" width="22.5703125" style="129" customWidth="1"/>
    <col min="3333" max="3333" width="18.28515625" style="129" customWidth="1"/>
    <col min="3334" max="3334" width="20.5703125" style="129" customWidth="1"/>
    <col min="3335" max="3335" width="16.42578125" style="129" customWidth="1"/>
    <col min="3336" max="3336" width="21.28515625" style="129" customWidth="1"/>
    <col min="3337" max="3337" width="17.5703125" style="129" customWidth="1"/>
    <col min="3338" max="3338" width="21.28515625" style="129" customWidth="1"/>
    <col min="3339" max="3339" width="17.5703125" style="129" customWidth="1"/>
    <col min="3340" max="3340" width="21.28515625" style="129" customWidth="1"/>
    <col min="3341" max="3556" width="11.42578125" style="129" customWidth="1"/>
    <col min="3557" max="3557" width="70.28515625" style="129" customWidth="1"/>
    <col min="3558" max="3558" width="26.28515625" style="129" customWidth="1"/>
    <col min="3559" max="3575" width="0" style="129" hidden="1" customWidth="1"/>
    <col min="3576" max="3579" width="0" style="129" hidden="1"/>
    <col min="3580" max="3580" width="0" style="129" hidden="1" customWidth="1"/>
    <col min="3581" max="3581" width="49.28515625" style="129" customWidth="1"/>
    <col min="3582" max="3583" width="24.7109375" style="129" customWidth="1"/>
    <col min="3584" max="3584" width="20.7109375" style="129" customWidth="1"/>
    <col min="3585" max="3585" width="17" style="129" customWidth="1"/>
    <col min="3586" max="3586" width="20.5703125" style="129" customWidth="1"/>
    <col min="3587" max="3587" width="16" style="129" customWidth="1"/>
    <col min="3588" max="3588" width="22.5703125" style="129" customWidth="1"/>
    <col min="3589" max="3589" width="18.28515625" style="129" customWidth="1"/>
    <col min="3590" max="3590" width="20.5703125" style="129" customWidth="1"/>
    <col min="3591" max="3591" width="16.42578125" style="129" customWidth="1"/>
    <col min="3592" max="3592" width="21.28515625" style="129" customWidth="1"/>
    <col min="3593" max="3593" width="17.5703125" style="129" customWidth="1"/>
    <col min="3594" max="3594" width="21.28515625" style="129" customWidth="1"/>
    <col min="3595" max="3595" width="17.5703125" style="129" customWidth="1"/>
    <col min="3596" max="3596" width="21.28515625" style="129" customWidth="1"/>
    <col min="3597" max="3812" width="11.42578125" style="129" customWidth="1"/>
    <col min="3813" max="3813" width="70.28515625" style="129" customWidth="1"/>
    <col min="3814" max="3814" width="26.28515625" style="129" customWidth="1"/>
    <col min="3815" max="3831" width="0" style="129" hidden="1" customWidth="1"/>
    <col min="3832" max="3835" width="0" style="129" hidden="1"/>
    <col min="3836" max="3836" width="0" style="129" hidden="1" customWidth="1"/>
    <col min="3837" max="3837" width="49.28515625" style="129" customWidth="1"/>
    <col min="3838" max="3839" width="24.7109375" style="129" customWidth="1"/>
    <col min="3840" max="3840" width="20.7109375" style="129" customWidth="1"/>
    <col min="3841" max="3841" width="17" style="129" customWidth="1"/>
    <col min="3842" max="3842" width="20.5703125" style="129" customWidth="1"/>
    <col min="3843" max="3843" width="16" style="129" customWidth="1"/>
    <col min="3844" max="3844" width="22.5703125" style="129" customWidth="1"/>
    <col min="3845" max="3845" width="18.28515625" style="129" customWidth="1"/>
    <col min="3846" max="3846" width="20.5703125" style="129" customWidth="1"/>
    <col min="3847" max="3847" width="16.42578125" style="129" customWidth="1"/>
    <col min="3848" max="3848" width="21.28515625" style="129" customWidth="1"/>
    <col min="3849" max="3849" width="17.5703125" style="129" customWidth="1"/>
    <col min="3850" max="3850" width="21.28515625" style="129" customWidth="1"/>
    <col min="3851" max="3851" width="17.5703125" style="129" customWidth="1"/>
    <col min="3852" max="3852" width="21.28515625" style="129" customWidth="1"/>
    <col min="3853" max="4068" width="11.42578125" style="129" customWidth="1"/>
    <col min="4069" max="4069" width="70.28515625" style="129" customWidth="1"/>
    <col min="4070" max="4070" width="26.28515625" style="129" customWidth="1"/>
    <col min="4071" max="4087" width="0" style="129" hidden="1" customWidth="1"/>
    <col min="4088" max="4091" width="0" style="129" hidden="1"/>
    <col min="4092" max="4092" width="0" style="129" hidden="1" customWidth="1"/>
    <col min="4093" max="4093" width="49.28515625" style="129" customWidth="1"/>
    <col min="4094" max="4095" width="24.7109375" style="129" customWidth="1"/>
    <col min="4096" max="4096" width="20.7109375" style="129" customWidth="1"/>
    <col min="4097" max="4097" width="17" style="129" customWidth="1"/>
    <col min="4098" max="4098" width="20.5703125" style="129" customWidth="1"/>
    <col min="4099" max="4099" width="16" style="129" customWidth="1"/>
    <col min="4100" max="4100" width="22.5703125" style="129" customWidth="1"/>
    <col min="4101" max="4101" width="18.28515625" style="129" customWidth="1"/>
    <col min="4102" max="4102" width="20.5703125" style="129" customWidth="1"/>
    <col min="4103" max="4103" width="16.42578125" style="129" customWidth="1"/>
    <col min="4104" max="4104" width="21.28515625" style="129" customWidth="1"/>
    <col min="4105" max="4105" width="17.5703125" style="129" customWidth="1"/>
    <col min="4106" max="4106" width="21.28515625" style="129" customWidth="1"/>
    <col min="4107" max="4107" width="17.5703125" style="129" customWidth="1"/>
    <col min="4108" max="4108" width="21.28515625" style="129" customWidth="1"/>
    <col min="4109" max="4324" width="11.42578125" style="129" customWidth="1"/>
    <col min="4325" max="4325" width="70.28515625" style="129" customWidth="1"/>
    <col min="4326" max="4326" width="26.28515625" style="129" customWidth="1"/>
    <col min="4327" max="4343" width="0" style="129" hidden="1" customWidth="1"/>
    <col min="4344" max="4347" width="0" style="129" hidden="1"/>
    <col min="4348" max="4348" width="0" style="129" hidden="1" customWidth="1"/>
    <col min="4349" max="4349" width="49.28515625" style="129" customWidth="1"/>
    <col min="4350" max="4351" width="24.7109375" style="129" customWidth="1"/>
    <col min="4352" max="4352" width="20.7109375" style="129" customWidth="1"/>
    <col min="4353" max="4353" width="17" style="129" customWidth="1"/>
    <col min="4354" max="4354" width="20.5703125" style="129" customWidth="1"/>
    <col min="4355" max="4355" width="16" style="129" customWidth="1"/>
    <col min="4356" max="4356" width="22.5703125" style="129" customWidth="1"/>
    <col min="4357" max="4357" width="18.28515625" style="129" customWidth="1"/>
    <col min="4358" max="4358" width="20.5703125" style="129" customWidth="1"/>
    <col min="4359" max="4359" width="16.42578125" style="129" customWidth="1"/>
    <col min="4360" max="4360" width="21.28515625" style="129" customWidth="1"/>
    <col min="4361" max="4361" width="17.5703125" style="129" customWidth="1"/>
    <col min="4362" max="4362" width="21.28515625" style="129" customWidth="1"/>
    <col min="4363" max="4363" width="17.5703125" style="129" customWidth="1"/>
    <col min="4364" max="4364" width="21.28515625" style="129" customWidth="1"/>
    <col min="4365" max="4580" width="11.42578125" style="129" customWidth="1"/>
    <col min="4581" max="4581" width="70.28515625" style="129" customWidth="1"/>
    <col min="4582" max="4582" width="26.28515625" style="129" customWidth="1"/>
    <col min="4583" max="4599" width="0" style="129" hidden="1" customWidth="1"/>
    <col min="4600" max="4603" width="0" style="129" hidden="1"/>
    <col min="4604" max="4604" width="0" style="129" hidden="1" customWidth="1"/>
    <col min="4605" max="4605" width="49.28515625" style="129" customWidth="1"/>
    <col min="4606" max="4607" width="24.7109375" style="129" customWidth="1"/>
    <col min="4608" max="4608" width="20.7109375" style="129" customWidth="1"/>
    <col min="4609" max="4609" width="17" style="129" customWidth="1"/>
    <col min="4610" max="4610" width="20.5703125" style="129" customWidth="1"/>
    <col min="4611" max="4611" width="16" style="129" customWidth="1"/>
    <col min="4612" max="4612" width="22.5703125" style="129" customWidth="1"/>
    <col min="4613" max="4613" width="18.28515625" style="129" customWidth="1"/>
    <col min="4614" max="4614" width="20.5703125" style="129" customWidth="1"/>
    <col min="4615" max="4615" width="16.42578125" style="129" customWidth="1"/>
    <col min="4616" max="4616" width="21.28515625" style="129" customWidth="1"/>
    <col min="4617" max="4617" width="17.5703125" style="129" customWidth="1"/>
    <col min="4618" max="4618" width="21.28515625" style="129" customWidth="1"/>
    <col min="4619" max="4619" width="17.5703125" style="129" customWidth="1"/>
    <col min="4620" max="4620" width="21.28515625" style="129" customWidth="1"/>
    <col min="4621" max="4836" width="11.42578125" style="129" customWidth="1"/>
    <col min="4837" max="4837" width="70.28515625" style="129" customWidth="1"/>
    <col min="4838" max="4838" width="26.28515625" style="129" customWidth="1"/>
    <col min="4839" max="4855" width="0" style="129" hidden="1" customWidth="1"/>
    <col min="4856" max="4859" width="0" style="129" hidden="1"/>
    <col min="4860" max="4860" width="0" style="129" hidden="1" customWidth="1"/>
    <col min="4861" max="4861" width="49.28515625" style="129" customWidth="1"/>
    <col min="4862" max="4863" width="24.7109375" style="129" customWidth="1"/>
    <col min="4864" max="4864" width="20.7109375" style="129" customWidth="1"/>
    <col min="4865" max="4865" width="17" style="129" customWidth="1"/>
    <col min="4866" max="4866" width="20.5703125" style="129" customWidth="1"/>
    <col min="4867" max="4867" width="16" style="129" customWidth="1"/>
    <col min="4868" max="4868" width="22.5703125" style="129" customWidth="1"/>
    <col min="4869" max="4869" width="18.28515625" style="129" customWidth="1"/>
    <col min="4870" max="4870" width="20.5703125" style="129" customWidth="1"/>
    <col min="4871" max="4871" width="16.42578125" style="129" customWidth="1"/>
    <col min="4872" max="4872" width="21.28515625" style="129" customWidth="1"/>
    <col min="4873" max="4873" width="17.5703125" style="129" customWidth="1"/>
    <col min="4874" max="4874" width="21.28515625" style="129" customWidth="1"/>
    <col min="4875" max="4875" width="17.5703125" style="129" customWidth="1"/>
    <col min="4876" max="4876" width="21.28515625" style="129" customWidth="1"/>
    <col min="4877" max="5092" width="11.42578125" style="129" customWidth="1"/>
    <col min="5093" max="5093" width="70.28515625" style="129" customWidth="1"/>
    <col min="5094" max="5094" width="26.28515625" style="129" customWidth="1"/>
    <col min="5095" max="5111" width="0" style="129" hidden="1" customWidth="1"/>
    <col min="5112" max="5115" width="0" style="129" hidden="1"/>
    <col min="5116" max="5116" width="0" style="129" hidden="1" customWidth="1"/>
    <col min="5117" max="5117" width="49.28515625" style="129" customWidth="1"/>
    <col min="5118" max="5119" width="24.7109375" style="129" customWidth="1"/>
    <col min="5120" max="5120" width="20.7109375" style="129" customWidth="1"/>
    <col min="5121" max="5121" width="17" style="129" customWidth="1"/>
    <col min="5122" max="5122" width="20.5703125" style="129" customWidth="1"/>
    <col min="5123" max="5123" width="16" style="129" customWidth="1"/>
    <col min="5124" max="5124" width="22.5703125" style="129" customWidth="1"/>
    <col min="5125" max="5125" width="18.28515625" style="129" customWidth="1"/>
    <col min="5126" max="5126" width="20.5703125" style="129" customWidth="1"/>
    <col min="5127" max="5127" width="16.42578125" style="129" customWidth="1"/>
    <col min="5128" max="5128" width="21.28515625" style="129" customWidth="1"/>
    <col min="5129" max="5129" width="17.5703125" style="129" customWidth="1"/>
    <col min="5130" max="5130" width="21.28515625" style="129" customWidth="1"/>
    <col min="5131" max="5131" width="17.5703125" style="129" customWidth="1"/>
    <col min="5132" max="5132" width="21.28515625" style="129" customWidth="1"/>
    <col min="5133" max="5348" width="11.42578125" style="129" customWidth="1"/>
    <col min="5349" max="5349" width="70.28515625" style="129" customWidth="1"/>
    <col min="5350" max="5350" width="26.28515625" style="129" customWidth="1"/>
    <col min="5351" max="5367" width="0" style="129" hidden="1" customWidth="1"/>
    <col min="5368" max="5371" width="0" style="129" hidden="1"/>
    <col min="5372" max="5372" width="0" style="129" hidden="1" customWidth="1"/>
    <col min="5373" max="5373" width="49.28515625" style="129" customWidth="1"/>
    <col min="5374" max="5375" width="24.7109375" style="129" customWidth="1"/>
    <col min="5376" max="5376" width="20.7109375" style="129" customWidth="1"/>
    <col min="5377" max="5377" width="17" style="129" customWidth="1"/>
    <col min="5378" max="5378" width="20.5703125" style="129" customWidth="1"/>
    <col min="5379" max="5379" width="16" style="129" customWidth="1"/>
    <col min="5380" max="5380" width="22.5703125" style="129" customWidth="1"/>
    <col min="5381" max="5381" width="18.28515625" style="129" customWidth="1"/>
    <col min="5382" max="5382" width="20.5703125" style="129" customWidth="1"/>
    <col min="5383" max="5383" width="16.42578125" style="129" customWidth="1"/>
    <col min="5384" max="5384" width="21.28515625" style="129" customWidth="1"/>
    <col min="5385" max="5385" width="17.5703125" style="129" customWidth="1"/>
    <col min="5386" max="5386" width="21.28515625" style="129" customWidth="1"/>
    <col min="5387" max="5387" width="17.5703125" style="129" customWidth="1"/>
    <col min="5388" max="5388" width="21.28515625" style="129" customWidth="1"/>
    <col min="5389" max="5604" width="11.42578125" style="129" customWidth="1"/>
    <col min="5605" max="5605" width="70.28515625" style="129" customWidth="1"/>
    <col min="5606" max="5606" width="26.28515625" style="129" customWidth="1"/>
    <col min="5607" max="5623" width="0" style="129" hidden="1" customWidth="1"/>
    <col min="5624" max="5627" width="0" style="129" hidden="1"/>
    <col min="5628" max="5628" width="0" style="129" hidden="1" customWidth="1"/>
    <col min="5629" max="5629" width="49.28515625" style="129" customWidth="1"/>
    <col min="5630" max="5631" width="24.7109375" style="129" customWidth="1"/>
    <col min="5632" max="5632" width="20.7109375" style="129" customWidth="1"/>
    <col min="5633" max="5633" width="17" style="129" customWidth="1"/>
    <col min="5634" max="5634" width="20.5703125" style="129" customWidth="1"/>
    <col min="5635" max="5635" width="16" style="129" customWidth="1"/>
    <col min="5636" max="5636" width="22.5703125" style="129" customWidth="1"/>
    <col min="5637" max="5637" width="18.28515625" style="129" customWidth="1"/>
    <col min="5638" max="5638" width="20.5703125" style="129" customWidth="1"/>
    <col min="5639" max="5639" width="16.42578125" style="129" customWidth="1"/>
    <col min="5640" max="5640" width="21.28515625" style="129" customWidth="1"/>
    <col min="5641" max="5641" width="17.5703125" style="129" customWidth="1"/>
    <col min="5642" max="5642" width="21.28515625" style="129" customWidth="1"/>
    <col min="5643" max="5643" width="17.5703125" style="129" customWidth="1"/>
    <col min="5644" max="5644" width="21.28515625" style="129" customWidth="1"/>
    <col min="5645" max="5860" width="11.42578125" style="129" customWidth="1"/>
    <col min="5861" max="5861" width="70.28515625" style="129" customWidth="1"/>
    <col min="5862" max="5862" width="26.28515625" style="129" customWidth="1"/>
    <col min="5863" max="5879" width="0" style="129" hidden="1" customWidth="1"/>
    <col min="5880" max="5883" width="0" style="129" hidden="1"/>
    <col min="5884" max="5884" width="0" style="129" hidden="1" customWidth="1"/>
    <col min="5885" max="5885" width="49.28515625" style="129" customWidth="1"/>
    <col min="5886" max="5887" width="24.7109375" style="129" customWidth="1"/>
    <col min="5888" max="5888" width="20.7109375" style="129" customWidth="1"/>
    <col min="5889" max="5889" width="17" style="129" customWidth="1"/>
    <col min="5890" max="5890" width="20.5703125" style="129" customWidth="1"/>
    <col min="5891" max="5891" width="16" style="129" customWidth="1"/>
    <col min="5892" max="5892" width="22.5703125" style="129" customWidth="1"/>
    <col min="5893" max="5893" width="18.28515625" style="129" customWidth="1"/>
    <col min="5894" max="5894" width="20.5703125" style="129" customWidth="1"/>
    <col min="5895" max="5895" width="16.42578125" style="129" customWidth="1"/>
    <col min="5896" max="5896" width="21.28515625" style="129" customWidth="1"/>
    <col min="5897" max="5897" width="17.5703125" style="129" customWidth="1"/>
    <col min="5898" max="5898" width="21.28515625" style="129" customWidth="1"/>
    <col min="5899" max="5899" width="17.5703125" style="129" customWidth="1"/>
    <col min="5900" max="5900" width="21.28515625" style="129" customWidth="1"/>
    <col min="5901" max="6116" width="11.42578125" style="129" customWidth="1"/>
    <col min="6117" max="6117" width="70.28515625" style="129" customWidth="1"/>
    <col min="6118" max="6118" width="26.28515625" style="129" customWidth="1"/>
    <col min="6119" max="6135" width="0" style="129" hidden="1" customWidth="1"/>
    <col min="6136" max="6139" width="0" style="129" hidden="1"/>
    <col min="6140" max="6140" width="0" style="129" hidden="1" customWidth="1"/>
    <col min="6141" max="6141" width="49.28515625" style="129" customWidth="1"/>
    <col min="6142" max="6143" width="24.7109375" style="129" customWidth="1"/>
    <col min="6144" max="6144" width="20.7109375" style="129" customWidth="1"/>
    <col min="6145" max="6145" width="17" style="129" customWidth="1"/>
    <col min="6146" max="6146" width="20.5703125" style="129" customWidth="1"/>
    <col min="6147" max="6147" width="16" style="129" customWidth="1"/>
    <col min="6148" max="6148" width="22.5703125" style="129" customWidth="1"/>
    <col min="6149" max="6149" width="18.28515625" style="129" customWidth="1"/>
    <col min="6150" max="6150" width="20.5703125" style="129" customWidth="1"/>
    <col min="6151" max="6151" width="16.42578125" style="129" customWidth="1"/>
    <col min="6152" max="6152" width="21.28515625" style="129" customWidth="1"/>
    <col min="6153" max="6153" width="17.5703125" style="129" customWidth="1"/>
    <col min="6154" max="6154" width="21.28515625" style="129" customWidth="1"/>
    <col min="6155" max="6155" width="17.5703125" style="129" customWidth="1"/>
    <col min="6156" max="6156" width="21.28515625" style="129" customWidth="1"/>
    <col min="6157" max="6372" width="11.42578125" style="129" customWidth="1"/>
    <col min="6373" max="6373" width="70.28515625" style="129" customWidth="1"/>
    <col min="6374" max="6374" width="26.28515625" style="129" customWidth="1"/>
    <col min="6375" max="6391" width="0" style="129" hidden="1" customWidth="1"/>
    <col min="6392" max="6395" width="0" style="129" hidden="1"/>
    <col min="6396" max="6396" width="0" style="129" hidden="1" customWidth="1"/>
    <col min="6397" max="6397" width="49.28515625" style="129" customWidth="1"/>
    <col min="6398" max="6399" width="24.7109375" style="129" customWidth="1"/>
    <col min="6400" max="6400" width="20.7109375" style="129" customWidth="1"/>
    <col min="6401" max="6401" width="17" style="129" customWidth="1"/>
    <col min="6402" max="6402" width="20.5703125" style="129" customWidth="1"/>
    <col min="6403" max="6403" width="16" style="129" customWidth="1"/>
    <col min="6404" max="6404" width="22.5703125" style="129" customWidth="1"/>
    <col min="6405" max="6405" width="18.28515625" style="129" customWidth="1"/>
    <col min="6406" max="6406" width="20.5703125" style="129" customWidth="1"/>
    <col min="6407" max="6407" width="16.42578125" style="129" customWidth="1"/>
    <col min="6408" max="6408" width="21.28515625" style="129" customWidth="1"/>
    <col min="6409" max="6409" width="17.5703125" style="129" customWidth="1"/>
    <col min="6410" max="6410" width="21.28515625" style="129" customWidth="1"/>
    <col min="6411" max="6411" width="17.5703125" style="129" customWidth="1"/>
    <col min="6412" max="6412" width="21.28515625" style="129" customWidth="1"/>
    <col min="6413" max="6628" width="11.42578125" style="129" customWidth="1"/>
    <col min="6629" max="6629" width="70.28515625" style="129" customWidth="1"/>
    <col min="6630" max="6630" width="26.28515625" style="129" customWidth="1"/>
    <col min="6631" max="6647" width="0" style="129" hidden="1" customWidth="1"/>
    <col min="6648" max="6651" width="0" style="129" hidden="1"/>
    <col min="6652" max="6652" width="0" style="129" hidden="1" customWidth="1"/>
    <col min="6653" max="6653" width="49.28515625" style="129" customWidth="1"/>
    <col min="6654" max="6655" width="24.7109375" style="129" customWidth="1"/>
    <col min="6656" max="6656" width="20.7109375" style="129" customWidth="1"/>
    <col min="6657" max="6657" width="17" style="129" customWidth="1"/>
    <col min="6658" max="6658" width="20.5703125" style="129" customWidth="1"/>
    <col min="6659" max="6659" width="16" style="129" customWidth="1"/>
    <col min="6660" max="6660" width="22.5703125" style="129" customWidth="1"/>
    <col min="6661" max="6661" width="18.28515625" style="129" customWidth="1"/>
    <col min="6662" max="6662" width="20.5703125" style="129" customWidth="1"/>
    <col min="6663" max="6663" width="16.42578125" style="129" customWidth="1"/>
    <col min="6664" max="6664" width="21.28515625" style="129" customWidth="1"/>
    <col min="6665" max="6665" width="17.5703125" style="129" customWidth="1"/>
    <col min="6666" max="6666" width="21.28515625" style="129" customWidth="1"/>
    <col min="6667" max="6667" width="17.5703125" style="129" customWidth="1"/>
    <col min="6668" max="6668" width="21.28515625" style="129" customWidth="1"/>
    <col min="6669" max="6884" width="11.42578125" style="129" customWidth="1"/>
    <col min="6885" max="6885" width="70.28515625" style="129" customWidth="1"/>
    <col min="6886" max="6886" width="26.28515625" style="129" customWidth="1"/>
    <col min="6887" max="6903" width="0" style="129" hidden="1" customWidth="1"/>
    <col min="6904" max="6907" width="0" style="129" hidden="1"/>
    <col min="6908" max="6908" width="0" style="129" hidden="1" customWidth="1"/>
    <col min="6909" max="6909" width="49.28515625" style="129" customWidth="1"/>
    <col min="6910" max="6911" width="24.7109375" style="129" customWidth="1"/>
    <col min="6912" max="6912" width="20.7109375" style="129" customWidth="1"/>
    <col min="6913" max="6913" width="17" style="129" customWidth="1"/>
    <col min="6914" max="6914" width="20.5703125" style="129" customWidth="1"/>
    <col min="6915" max="6915" width="16" style="129" customWidth="1"/>
    <col min="6916" max="6916" width="22.5703125" style="129" customWidth="1"/>
    <col min="6917" max="6917" width="18.28515625" style="129" customWidth="1"/>
    <col min="6918" max="6918" width="20.5703125" style="129" customWidth="1"/>
    <col min="6919" max="6919" width="16.42578125" style="129" customWidth="1"/>
    <col min="6920" max="6920" width="21.28515625" style="129" customWidth="1"/>
    <col min="6921" max="6921" width="17.5703125" style="129" customWidth="1"/>
    <col min="6922" max="6922" width="21.28515625" style="129" customWidth="1"/>
    <col min="6923" max="6923" width="17.5703125" style="129" customWidth="1"/>
    <col min="6924" max="6924" width="21.28515625" style="129" customWidth="1"/>
    <col min="6925" max="7140" width="11.42578125" style="129" customWidth="1"/>
    <col min="7141" max="7141" width="70.28515625" style="129" customWidth="1"/>
    <col min="7142" max="7142" width="26.28515625" style="129" customWidth="1"/>
    <col min="7143" max="7159" width="0" style="129" hidden="1" customWidth="1"/>
    <col min="7160" max="7163" width="0" style="129" hidden="1"/>
    <col min="7164" max="7164" width="0" style="129" hidden="1" customWidth="1"/>
    <col min="7165" max="7165" width="49.28515625" style="129" customWidth="1"/>
    <col min="7166" max="7167" width="24.7109375" style="129" customWidth="1"/>
    <col min="7168" max="7168" width="20.7109375" style="129" customWidth="1"/>
    <col min="7169" max="7169" width="17" style="129" customWidth="1"/>
    <col min="7170" max="7170" width="20.5703125" style="129" customWidth="1"/>
    <col min="7171" max="7171" width="16" style="129" customWidth="1"/>
    <col min="7172" max="7172" width="22.5703125" style="129" customWidth="1"/>
    <col min="7173" max="7173" width="18.28515625" style="129" customWidth="1"/>
    <col min="7174" max="7174" width="20.5703125" style="129" customWidth="1"/>
    <col min="7175" max="7175" width="16.42578125" style="129" customWidth="1"/>
    <col min="7176" max="7176" width="21.28515625" style="129" customWidth="1"/>
    <col min="7177" max="7177" width="17.5703125" style="129" customWidth="1"/>
    <col min="7178" max="7178" width="21.28515625" style="129" customWidth="1"/>
    <col min="7179" max="7179" width="17.5703125" style="129" customWidth="1"/>
    <col min="7180" max="7180" width="21.28515625" style="129" customWidth="1"/>
    <col min="7181" max="7396" width="11.42578125" style="129" customWidth="1"/>
    <col min="7397" max="7397" width="70.28515625" style="129" customWidth="1"/>
    <col min="7398" max="7398" width="26.28515625" style="129" customWidth="1"/>
    <col min="7399" max="7415" width="0" style="129" hidden="1" customWidth="1"/>
    <col min="7416" max="7419" width="0" style="129" hidden="1"/>
    <col min="7420" max="7420" width="0" style="129" hidden="1" customWidth="1"/>
    <col min="7421" max="7421" width="49.28515625" style="129" customWidth="1"/>
    <col min="7422" max="7423" width="24.7109375" style="129" customWidth="1"/>
    <col min="7424" max="7424" width="20.7109375" style="129" customWidth="1"/>
    <col min="7425" max="7425" width="17" style="129" customWidth="1"/>
    <col min="7426" max="7426" width="20.5703125" style="129" customWidth="1"/>
    <col min="7427" max="7427" width="16" style="129" customWidth="1"/>
    <col min="7428" max="7428" width="22.5703125" style="129" customWidth="1"/>
    <col min="7429" max="7429" width="18.28515625" style="129" customWidth="1"/>
    <col min="7430" max="7430" width="20.5703125" style="129" customWidth="1"/>
    <col min="7431" max="7431" width="16.42578125" style="129" customWidth="1"/>
    <col min="7432" max="7432" width="21.28515625" style="129" customWidth="1"/>
    <col min="7433" max="7433" width="17.5703125" style="129" customWidth="1"/>
    <col min="7434" max="7434" width="21.28515625" style="129" customWidth="1"/>
    <col min="7435" max="7435" width="17.5703125" style="129" customWidth="1"/>
    <col min="7436" max="7436" width="21.28515625" style="129" customWidth="1"/>
    <col min="7437" max="7652" width="11.42578125" style="129" customWidth="1"/>
    <col min="7653" max="7653" width="70.28515625" style="129" customWidth="1"/>
    <col min="7654" max="7654" width="26.28515625" style="129" customWidth="1"/>
    <col min="7655" max="7671" width="0" style="129" hidden="1" customWidth="1"/>
    <col min="7672" max="7675" width="0" style="129" hidden="1"/>
    <col min="7676" max="7676" width="0" style="129" hidden="1" customWidth="1"/>
    <col min="7677" max="7677" width="49.28515625" style="129" customWidth="1"/>
    <col min="7678" max="7679" width="24.7109375" style="129" customWidth="1"/>
    <col min="7680" max="7680" width="20.7109375" style="129" customWidth="1"/>
    <col min="7681" max="7681" width="17" style="129" customWidth="1"/>
    <col min="7682" max="7682" width="20.5703125" style="129" customWidth="1"/>
    <col min="7683" max="7683" width="16" style="129" customWidth="1"/>
    <col min="7684" max="7684" width="22.5703125" style="129" customWidth="1"/>
    <col min="7685" max="7685" width="18.28515625" style="129" customWidth="1"/>
    <col min="7686" max="7686" width="20.5703125" style="129" customWidth="1"/>
    <col min="7687" max="7687" width="16.42578125" style="129" customWidth="1"/>
    <col min="7688" max="7688" width="21.28515625" style="129" customWidth="1"/>
    <col min="7689" max="7689" width="17.5703125" style="129" customWidth="1"/>
    <col min="7690" max="7690" width="21.28515625" style="129" customWidth="1"/>
    <col min="7691" max="7691" width="17.5703125" style="129" customWidth="1"/>
    <col min="7692" max="7692" width="21.28515625" style="129" customWidth="1"/>
    <col min="7693" max="7908" width="11.42578125" style="129" customWidth="1"/>
    <col min="7909" max="7909" width="70.28515625" style="129" customWidth="1"/>
    <col min="7910" max="7910" width="26.28515625" style="129" customWidth="1"/>
    <col min="7911" max="7927" width="0" style="129" hidden="1" customWidth="1"/>
    <col min="7928" max="7931" width="0" style="129" hidden="1"/>
    <col min="7932" max="7932" width="0" style="129" hidden="1" customWidth="1"/>
    <col min="7933" max="7933" width="49.28515625" style="129" customWidth="1"/>
    <col min="7934" max="7935" width="24.7109375" style="129" customWidth="1"/>
    <col min="7936" max="7936" width="20.7109375" style="129" customWidth="1"/>
    <col min="7937" max="7937" width="17" style="129" customWidth="1"/>
    <col min="7938" max="7938" width="20.5703125" style="129" customWidth="1"/>
    <col min="7939" max="7939" width="16" style="129" customWidth="1"/>
    <col min="7940" max="7940" width="22.5703125" style="129" customWidth="1"/>
    <col min="7941" max="7941" width="18.28515625" style="129" customWidth="1"/>
    <col min="7942" max="7942" width="20.5703125" style="129" customWidth="1"/>
    <col min="7943" max="7943" width="16.42578125" style="129" customWidth="1"/>
    <col min="7944" max="7944" width="21.28515625" style="129" customWidth="1"/>
    <col min="7945" max="7945" width="17.5703125" style="129" customWidth="1"/>
    <col min="7946" max="7946" width="21.28515625" style="129" customWidth="1"/>
    <col min="7947" max="7947" width="17.5703125" style="129" customWidth="1"/>
    <col min="7948" max="7948" width="21.28515625" style="129" customWidth="1"/>
    <col min="7949" max="8164" width="11.42578125" style="129" customWidth="1"/>
    <col min="8165" max="8165" width="70.28515625" style="129" customWidth="1"/>
    <col min="8166" max="8166" width="26.28515625" style="129" customWidth="1"/>
    <col min="8167" max="8183" width="0" style="129" hidden="1" customWidth="1"/>
    <col min="8184" max="8187" width="0" style="129" hidden="1"/>
    <col min="8188" max="8188" width="0" style="129" hidden="1" customWidth="1"/>
    <col min="8189" max="8189" width="49.28515625" style="129" customWidth="1"/>
    <col min="8190" max="8191" width="24.7109375" style="129" customWidth="1"/>
    <col min="8192" max="8192" width="20.7109375" style="129" customWidth="1"/>
    <col min="8193" max="8193" width="17" style="129" customWidth="1"/>
    <col min="8194" max="8194" width="20.5703125" style="129" customWidth="1"/>
    <col min="8195" max="8195" width="16" style="129" customWidth="1"/>
    <col min="8196" max="8196" width="22.5703125" style="129" customWidth="1"/>
    <col min="8197" max="8197" width="18.28515625" style="129" customWidth="1"/>
    <col min="8198" max="8198" width="20.5703125" style="129" customWidth="1"/>
    <col min="8199" max="8199" width="16.42578125" style="129" customWidth="1"/>
    <col min="8200" max="8200" width="21.28515625" style="129" customWidth="1"/>
    <col min="8201" max="8201" width="17.5703125" style="129" customWidth="1"/>
    <col min="8202" max="8202" width="21.28515625" style="129" customWidth="1"/>
    <col min="8203" max="8203" width="17.5703125" style="129" customWidth="1"/>
    <col min="8204" max="8204" width="21.28515625" style="129" customWidth="1"/>
    <col min="8205" max="8420" width="11.42578125" style="129" customWidth="1"/>
    <col min="8421" max="8421" width="70.28515625" style="129" customWidth="1"/>
    <col min="8422" max="8422" width="26.28515625" style="129" customWidth="1"/>
    <col min="8423" max="8439" width="0" style="129" hidden="1" customWidth="1"/>
    <col min="8440" max="8443" width="0" style="129" hidden="1"/>
    <col min="8444" max="8444" width="0" style="129" hidden="1" customWidth="1"/>
    <col min="8445" max="8445" width="49.28515625" style="129" customWidth="1"/>
    <col min="8446" max="8447" width="24.7109375" style="129" customWidth="1"/>
    <col min="8448" max="8448" width="20.7109375" style="129" customWidth="1"/>
    <col min="8449" max="8449" width="17" style="129" customWidth="1"/>
    <col min="8450" max="8450" width="20.5703125" style="129" customWidth="1"/>
    <col min="8451" max="8451" width="16" style="129" customWidth="1"/>
    <col min="8452" max="8452" width="22.5703125" style="129" customWidth="1"/>
    <col min="8453" max="8453" width="18.28515625" style="129" customWidth="1"/>
    <col min="8454" max="8454" width="20.5703125" style="129" customWidth="1"/>
    <col min="8455" max="8455" width="16.42578125" style="129" customWidth="1"/>
    <col min="8456" max="8456" width="21.28515625" style="129" customWidth="1"/>
    <col min="8457" max="8457" width="17.5703125" style="129" customWidth="1"/>
    <col min="8458" max="8458" width="21.28515625" style="129" customWidth="1"/>
    <col min="8459" max="8459" width="17.5703125" style="129" customWidth="1"/>
    <col min="8460" max="8460" width="21.28515625" style="129" customWidth="1"/>
    <col min="8461" max="8676" width="11.42578125" style="129" customWidth="1"/>
    <col min="8677" max="8677" width="70.28515625" style="129" customWidth="1"/>
    <col min="8678" max="8678" width="26.28515625" style="129" customWidth="1"/>
    <col min="8679" max="8695" width="0" style="129" hidden="1" customWidth="1"/>
    <col min="8696" max="8699" width="0" style="129" hidden="1"/>
    <col min="8700" max="8700" width="0" style="129" hidden="1" customWidth="1"/>
    <col min="8701" max="8701" width="49.28515625" style="129" customWidth="1"/>
    <col min="8702" max="8703" width="24.7109375" style="129" customWidth="1"/>
    <col min="8704" max="8704" width="20.7109375" style="129" customWidth="1"/>
    <col min="8705" max="8705" width="17" style="129" customWidth="1"/>
    <col min="8706" max="8706" width="20.5703125" style="129" customWidth="1"/>
    <col min="8707" max="8707" width="16" style="129" customWidth="1"/>
    <col min="8708" max="8708" width="22.5703125" style="129" customWidth="1"/>
    <col min="8709" max="8709" width="18.28515625" style="129" customWidth="1"/>
    <col min="8710" max="8710" width="20.5703125" style="129" customWidth="1"/>
    <col min="8711" max="8711" width="16.42578125" style="129" customWidth="1"/>
    <col min="8712" max="8712" width="21.28515625" style="129" customWidth="1"/>
    <col min="8713" max="8713" width="17.5703125" style="129" customWidth="1"/>
    <col min="8714" max="8714" width="21.28515625" style="129" customWidth="1"/>
    <col min="8715" max="8715" width="17.5703125" style="129" customWidth="1"/>
    <col min="8716" max="8716" width="21.28515625" style="129" customWidth="1"/>
    <col min="8717" max="8932" width="11.42578125" style="129" customWidth="1"/>
    <col min="8933" max="8933" width="70.28515625" style="129" customWidth="1"/>
    <col min="8934" max="8934" width="26.28515625" style="129" customWidth="1"/>
    <col min="8935" max="8951" width="0" style="129" hidden="1" customWidth="1"/>
    <col min="8952" max="8955" width="0" style="129" hidden="1"/>
    <col min="8956" max="8956" width="0" style="129" hidden="1" customWidth="1"/>
    <col min="8957" max="8957" width="49.28515625" style="129" customWidth="1"/>
    <col min="8958" max="8959" width="24.7109375" style="129" customWidth="1"/>
    <col min="8960" max="8960" width="20.7109375" style="129" customWidth="1"/>
    <col min="8961" max="8961" width="17" style="129" customWidth="1"/>
    <col min="8962" max="8962" width="20.5703125" style="129" customWidth="1"/>
    <col min="8963" max="8963" width="16" style="129" customWidth="1"/>
    <col min="8964" max="8964" width="22.5703125" style="129" customWidth="1"/>
    <col min="8965" max="8965" width="18.28515625" style="129" customWidth="1"/>
    <col min="8966" max="8966" width="20.5703125" style="129" customWidth="1"/>
    <col min="8967" max="8967" width="16.42578125" style="129" customWidth="1"/>
    <col min="8968" max="8968" width="21.28515625" style="129" customWidth="1"/>
    <col min="8969" max="8969" width="17.5703125" style="129" customWidth="1"/>
    <col min="8970" max="8970" width="21.28515625" style="129" customWidth="1"/>
    <col min="8971" max="8971" width="17.5703125" style="129" customWidth="1"/>
    <col min="8972" max="8972" width="21.28515625" style="129" customWidth="1"/>
    <col min="8973" max="9188" width="11.42578125" style="129" customWidth="1"/>
    <col min="9189" max="9189" width="70.28515625" style="129" customWidth="1"/>
    <col min="9190" max="9190" width="26.28515625" style="129" customWidth="1"/>
    <col min="9191" max="9207" width="0" style="129" hidden="1" customWidth="1"/>
    <col min="9208" max="9211" width="0" style="129" hidden="1"/>
    <col min="9212" max="9212" width="0" style="129" hidden="1" customWidth="1"/>
    <col min="9213" max="9213" width="49.28515625" style="129" customWidth="1"/>
    <col min="9214" max="9215" width="24.7109375" style="129" customWidth="1"/>
    <col min="9216" max="9216" width="20.7109375" style="129" customWidth="1"/>
    <col min="9217" max="9217" width="17" style="129" customWidth="1"/>
    <col min="9218" max="9218" width="20.5703125" style="129" customWidth="1"/>
    <col min="9219" max="9219" width="16" style="129" customWidth="1"/>
    <col min="9220" max="9220" width="22.5703125" style="129" customWidth="1"/>
    <col min="9221" max="9221" width="18.28515625" style="129" customWidth="1"/>
    <col min="9222" max="9222" width="20.5703125" style="129" customWidth="1"/>
    <col min="9223" max="9223" width="16.42578125" style="129" customWidth="1"/>
    <col min="9224" max="9224" width="21.28515625" style="129" customWidth="1"/>
    <col min="9225" max="9225" width="17.5703125" style="129" customWidth="1"/>
    <col min="9226" max="9226" width="21.28515625" style="129" customWidth="1"/>
    <col min="9227" max="9227" width="17.5703125" style="129" customWidth="1"/>
    <col min="9228" max="9228" width="21.28515625" style="129" customWidth="1"/>
    <col min="9229" max="9444" width="11.42578125" style="129" customWidth="1"/>
    <col min="9445" max="9445" width="70.28515625" style="129" customWidth="1"/>
    <col min="9446" max="9446" width="26.28515625" style="129" customWidth="1"/>
    <col min="9447" max="9463" width="0" style="129" hidden="1" customWidth="1"/>
    <col min="9464" max="9467" width="0" style="129" hidden="1"/>
    <col min="9468" max="9468" width="0" style="129" hidden="1" customWidth="1"/>
    <col min="9469" max="9469" width="49.28515625" style="129" customWidth="1"/>
    <col min="9470" max="9471" width="24.7109375" style="129" customWidth="1"/>
    <col min="9472" max="9472" width="20.7109375" style="129" customWidth="1"/>
    <col min="9473" max="9473" width="17" style="129" customWidth="1"/>
    <col min="9474" max="9474" width="20.5703125" style="129" customWidth="1"/>
    <col min="9475" max="9475" width="16" style="129" customWidth="1"/>
    <col min="9476" max="9476" width="22.5703125" style="129" customWidth="1"/>
    <col min="9477" max="9477" width="18.28515625" style="129" customWidth="1"/>
    <col min="9478" max="9478" width="20.5703125" style="129" customWidth="1"/>
    <col min="9479" max="9479" width="16.42578125" style="129" customWidth="1"/>
    <col min="9480" max="9480" width="21.28515625" style="129" customWidth="1"/>
    <col min="9481" max="9481" width="17.5703125" style="129" customWidth="1"/>
    <col min="9482" max="9482" width="21.28515625" style="129" customWidth="1"/>
    <col min="9483" max="9483" width="17.5703125" style="129" customWidth="1"/>
    <col min="9484" max="9484" width="21.28515625" style="129" customWidth="1"/>
    <col min="9485" max="9700" width="11.42578125" style="129" customWidth="1"/>
    <col min="9701" max="9701" width="70.28515625" style="129" customWidth="1"/>
    <col min="9702" max="9702" width="26.28515625" style="129" customWidth="1"/>
    <col min="9703" max="9719" width="0" style="129" hidden="1" customWidth="1"/>
    <col min="9720" max="9723" width="0" style="129" hidden="1"/>
    <col min="9724" max="9724" width="0" style="129" hidden="1" customWidth="1"/>
    <col min="9725" max="9725" width="49.28515625" style="129" customWidth="1"/>
    <col min="9726" max="9727" width="24.7109375" style="129" customWidth="1"/>
    <col min="9728" max="9728" width="20.7109375" style="129" customWidth="1"/>
    <col min="9729" max="9729" width="17" style="129" customWidth="1"/>
    <col min="9730" max="9730" width="20.5703125" style="129" customWidth="1"/>
    <col min="9731" max="9731" width="16" style="129" customWidth="1"/>
    <col min="9732" max="9732" width="22.5703125" style="129" customWidth="1"/>
    <col min="9733" max="9733" width="18.28515625" style="129" customWidth="1"/>
    <col min="9734" max="9734" width="20.5703125" style="129" customWidth="1"/>
    <col min="9735" max="9735" width="16.42578125" style="129" customWidth="1"/>
    <col min="9736" max="9736" width="21.28515625" style="129" customWidth="1"/>
    <col min="9737" max="9737" width="17.5703125" style="129" customWidth="1"/>
    <col min="9738" max="9738" width="21.28515625" style="129" customWidth="1"/>
    <col min="9739" max="9739" width="17.5703125" style="129" customWidth="1"/>
    <col min="9740" max="9740" width="21.28515625" style="129" customWidth="1"/>
    <col min="9741" max="9956" width="11.42578125" style="129" customWidth="1"/>
    <col min="9957" max="9957" width="70.28515625" style="129" customWidth="1"/>
    <col min="9958" max="9958" width="26.28515625" style="129" customWidth="1"/>
    <col min="9959" max="9975" width="0" style="129" hidden="1" customWidth="1"/>
    <col min="9976" max="9979" width="0" style="129" hidden="1"/>
    <col min="9980" max="9980" width="0" style="129" hidden="1" customWidth="1"/>
    <col min="9981" max="9981" width="49.28515625" style="129" customWidth="1"/>
    <col min="9982" max="9983" width="24.7109375" style="129" customWidth="1"/>
    <col min="9984" max="9984" width="20.7109375" style="129" customWidth="1"/>
    <col min="9985" max="9985" width="17" style="129" customWidth="1"/>
    <col min="9986" max="9986" width="20.5703125" style="129" customWidth="1"/>
    <col min="9987" max="9987" width="16" style="129" customWidth="1"/>
    <col min="9988" max="9988" width="22.5703125" style="129" customWidth="1"/>
    <col min="9989" max="9989" width="18.28515625" style="129" customWidth="1"/>
    <col min="9990" max="9990" width="20.5703125" style="129" customWidth="1"/>
    <col min="9991" max="9991" width="16.42578125" style="129" customWidth="1"/>
    <col min="9992" max="9992" width="21.28515625" style="129" customWidth="1"/>
    <col min="9993" max="9993" width="17.5703125" style="129" customWidth="1"/>
    <col min="9994" max="9994" width="21.28515625" style="129" customWidth="1"/>
    <col min="9995" max="9995" width="17.5703125" style="129" customWidth="1"/>
    <col min="9996" max="9996" width="21.28515625" style="129" customWidth="1"/>
    <col min="9997" max="10212" width="11.42578125" style="129" customWidth="1"/>
    <col min="10213" max="10213" width="70.28515625" style="129" customWidth="1"/>
    <col min="10214" max="10214" width="26.28515625" style="129" customWidth="1"/>
    <col min="10215" max="10231" width="0" style="129" hidden="1" customWidth="1"/>
    <col min="10232" max="10235" width="0" style="129" hidden="1"/>
    <col min="10236" max="10236" width="0" style="129" hidden="1" customWidth="1"/>
    <col min="10237" max="10237" width="49.28515625" style="129" customWidth="1"/>
    <col min="10238" max="10239" width="24.7109375" style="129" customWidth="1"/>
    <col min="10240" max="10240" width="20.7109375" style="129" customWidth="1"/>
    <col min="10241" max="10241" width="17" style="129" customWidth="1"/>
    <col min="10242" max="10242" width="20.5703125" style="129" customWidth="1"/>
    <col min="10243" max="10243" width="16" style="129" customWidth="1"/>
    <col min="10244" max="10244" width="22.5703125" style="129" customWidth="1"/>
    <col min="10245" max="10245" width="18.28515625" style="129" customWidth="1"/>
    <col min="10246" max="10246" width="20.5703125" style="129" customWidth="1"/>
    <col min="10247" max="10247" width="16.42578125" style="129" customWidth="1"/>
    <col min="10248" max="10248" width="21.28515625" style="129" customWidth="1"/>
    <col min="10249" max="10249" width="17.5703125" style="129" customWidth="1"/>
    <col min="10250" max="10250" width="21.28515625" style="129" customWidth="1"/>
    <col min="10251" max="10251" width="17.5703125" style="129" customWidth="1"/>
    <col min="10252" max="10252" width="21.28515625" style="129" customWidth="1"/>
    <col min="10253" max="10468" width="11.42578125" style="129" customWidth="1"/>
    <col min="10469" max="10469" width="70.28515625" style="129" customWidth="1"/>
    <col min="10470" max="10470" width="26.28515625" style="129" customWidth="1"/>
    <col min="10471" max="10487" width="0" style="129" hidden="1" customWidth="1"/>
    <col min="10488" max="10491" width="0" style="129" hidden="1"/>
    <col min="10492" max="10492" width="0" style="129" hidden="1" customWidth="1"/>
    <col min="10493" max="10493" width="49.28515625" style="129" customWidth="1"/>
    <col min="10494" max="10495" width="24.7109375" style="129" customWidth="1"/>
    <col min="10496" max="10496" width="20.7109375" style="129" customWidth="1"/>
    <col min="10497" max="10497" width="17" style="129" customWidth="1"/>
    <col min="10498" max="10498" width="20.5703125" style="129" customWidth="1"/>
    <col min="10499" max="10499" width="16" style="129" customWidth="1"/>
    <col min="10500" max="10500" width="22.5703125" style="129" customWidth="1"/>
    <col min="10501" max="10501" width="18.28515625" style="129" customWidth="1"/>
    <col min="10502" max="10502" width="20.5703125" style="129" customWidth="1"/>
    <col min="10503" max="10503" width="16.42578125" style="129" customWidth="1"/>
    <col min="10504" max="10504" width="21.28515625" style="129" customWidth="1"/>
    <col min="10505" max="10505" width="17.5703125" style="129" customWidth="1"/>
    <col min="10506" max="10506" width="21.28515625" style="129" customWidth="1"/>
    <col min="10507" max="10507" width="17.5703125" style="129" customWidth="1"/>
    <col min="10508" max="10508" width="21.28515625" style="129" customWidth="1"/>
    <col min="10509" max="10724" width="11.42578125" style="129" customWidth="1"/>
    <col min="10725" max="10725" width="70.28515625" style="129" customWidth="1"/>
    <col min="10726" max="10726" width="26.28515625" style="129" customWidth="1"/>
    <col min="10727" max="10743" width="0" style="129" hidden="1" customWidth="1"/>
    <col min="10744" max="10747" width="0" style="129" hidden="1"/>
    <col min="10748" max="10748" width="0" style="129" hidden="1" customWidth="1"/>
    <col min="10749" max="10749" width="49.28515625" style="129" customWidth="1"/>
    <col min="10750" max="10751" width="24.7109375" style="129" customWidth="1"/>
    <col min="10752" max="10752" width="20.7109375" style="129" customWidth="1"/>
    <col min="10753" max="10753" width="17" style="129" customWidth="1"/>
    <col min="10754" max="10754" width="20.5703125" style="129" customWidth="1"/>
    <col min="10755" max="10755" width="16" style="129" customWidth="1"/>
    <col min="10756" max="10756" width="22.5703125" style="129" customWidth="1"/>
    <col min="10757" max="10757" width="18.28515625" style="129" customWidth="1"/>
    <col min="10758" max="10758" width="20.5703125" style="129" customWidth="1"/>
    <col min="10759" max="10759" width="16.42578125" style="129" customWidth="1"/>
    <col min="10760" max="10760" width="21.28515625" style="129" customWidth="1"/>
    <col min="10761" max="10761" width="17.5703125" style="129" customWidth="1"/>
    <col min="10762" max="10762" width="21.28515625" style="129" customWidth="1"/>
    <col min="10763" max="10763" width="17.5703125" style="129" customWidth="1"/>
    <col min="10764" max="10764" width="21.28515625" style="129" customWidth="1"/>
    <col min="10765" max="10980" width="11.42578125" style="129" customWidth="1"/>
    <col min="10981" max="10981" width="70.28515625" style="129" customWidth="1"/>
    <col min="10982" max="10982" width="26.28515625" style="129" customWidth="1"/>
    <col min="10983" max="10999" width="0" style="129" hidden="1" customWidth="1"/>
    <col min="11000" max="11003" width="0" style="129" hidden="1"/>
    <col min="11004" max="11004" width="0" style="129" hidden="1" customWidth="1"/>
    <col min="11005" max="11005" width="49.28515625" style="129" customWidth="1"/>
    <col min="11006" max="11007" width="24.7109375" style="129" customWidth="1"/>
    <col min="11008" max="11008" width="20.7109375" style="129" customWidth="1"/>
    <col min="11009" max="11009" width="17" style="129" customWidth="1"/>
    <col min="11010" max="11010" width="20.5703125" style="129" customWidth="1"/>
    <col min="11011" max="11011" width="16" style="129" customWidth="1"/>
    <col min="11012" max="11012" width="22.5703125" style="129" customWidth="1"/>
    <col min="11013" max="11013" width="18.28515625" style="129" customWidth="1"/>
    <col min="11014" max="11014" width="20.5703125" style="129" customWidth="1"/>
    <col min="11015" max="11015" width="16.42578125" style="129" customWidth="1"/>
    <col min="11016" max="11016" width="21.28515625" style="129" customWidth="1"/>
    <col min="11017" max="11017" width="17.5703125" style="129" customWidth="1"/>
    <col min="11018" max="11018" width="21.28515625" style="129" customWidth="1"/>
    <col min="11019" max="11019" width="17.5703125" style="129" customWidth="1"/>
    <col min="11020" max="11020" width="21.28515625" style="129" customWidth="1"/>
    <col min="11021" max="11236" width="11.42578125" style="129" customWidth="1"/>
    <col min="11237" max="11237" width="70.28515625" style="129" customWidth="1"/>
    <col min="11238" max="11238" width="26.28515625" style="129" customWidth="1"/>
    <col min="11239" max="11255" width="0" style="129" hidden="1" customWidth="1"/>
    <col min="11256" max="11259" width="0" style="129" hidden="1"/>
    <col min="11260" max="11260" width="0" style="129" hidden="1" customWidth="1"/>
    <col min="11261" max="11261" width="49.28515625" style="129" customWidth="1"/>
    <col min="11262" max="11263" width="24.7109375" style="129" customWidth="1"/>
    <col min="11264" max="11264" width="20.7109375" style="129" customWidth="1"/>
    <col min="11265" max="11265" width="17" style="129" customWidth="1"/>
    <col min="11266" max="11266" width="20.5703125" style="129" customWidth="1"/>
    <col min="11267" max="11267" width="16" style="129" customWidth="1"/>
    <col min="11268" max="11268" width="22.5703125" style="129" customWidth="1"/>
    <col min="11269" max="11269" width="18.28515625" style="129" customWidth="1"/>
    <col min="11270" max="11270" width="20.5703125" style="129" customWidth="1"/>
    <col min="11271" max="11271" width="16.42578125" style="129" customWidth="1"/>
    <col min="11272" max="11272" width="21.28515625" style="129" customWidth="1"/>
    <col min="11273" max="11273" width="17.5703125" style="129" customWidth="1"/>
    <col min="11274" max="11274" width="21.28515625" style="129" customWidth="1"/>
    <col min="11275" max="11275" width="17.5703125" style="129" customWidth="1"/>
    <col min="11276" max="11276" width="21.28515625" style="129" customWidth="1"/>
    <col min="11277" max="11492" width="11.42578125" style="129" customWidth="1"/>
    <col min="11493" max="11493" width="70.28515625" style="129" customWidth="1"/>
    <col min="11494" max="11494" width="26.28515625" style="129" customWidth="1"/>
    <col min="11495" max="11511" width="0" style="129" hidden="1" customWidth="1"/>
    <col min="11512" max="11515" width="0" style="129" hidden="1"/>
    <col min="11516" max="11516" width="0" style="129" hidden="1" customWidth="1"/>
    <col min="11517" max="11517" width="49.28515625" style="129" customWidth="1"/>
    <col min="11518" max="11519" width="24.7109375" style="129" customWidth="1"/>
    <col min="11520" max="11520" width="20.7109375" style="129" customWidth="1"/>
    <col min="11521" max="11521" width="17" style="129" customWidth="1"/>
    <col min="11522" max="11522" width="20.5703125" style="129" customWidth="1"/>
    <col min="11523" max="11523" width="16" style="129" customWidth="1"/>
    <col min="11524" max="11524" width="22.5703125" style="129" customWidth="1"/>
    <col min="11525" max="11525" width="18.28515625" style="129" customWidth="1"/>
    <col min="11526" max="11526" width="20.5703125" style="129" customWidth="1"/>
    <col min="11527" max="11527" width="16.42578125" style="129" customWidth="1"/>
    <col min="11528" max="11528" width="21.28515625" style="129" customWidth="1"/>
    <col min="11529" max="11529" width="17.5703125" style="129" customWidth="1"/>
    <col min="11530" max="11530" width="21.28515625" style="129" customWidth="1"/>
    <col min="11531" max="11531" width="17.5703125" style="129" customWidth="1"/>
    <col min="11532" max="11532" width="21.28515625" style="129" customWidth="1"/>
    <col min="11533" max="11748" width="11.42578125" style="129" customWidth="1"/>
    <col min="11749" max="11749" width="70.28515625" style="129" customWidth="1"/>
    <col min="11750" max="11750" width="26.28515625" style="129" customWidth="1"/>
    <col min="11751" max="11767" width="0" style="129" hidden="1" customWidth="1"/>
    <col min="11768" max="11771" width="0" style="129" hidden="1"/>
    <col min="11772" max="11772" width="0" style="129" hidden="1" customWidth="1"/>
    <col min="11773" max="11773" width="49.28515625" style="129" customWidth="1"/>
    <col min="11774" max="11775" width="24.7109375" style="129" customWidth="1"/>
    <col min="11776" max="11776" width="20.7109375" style="129" customWidth="1"/>
    <col min="11777" max="11777" width="17" style="129" customWidth="1"/>
    <col min="11778" max="11778" width="20.5703125" style="129" customWidth="1"/>
    <col min="11779" max="11779" width="16" style="129" customWidth="1"/>
    <col min="11780" max="11780" width="22.5703125" style="129" customWidth="1"/>
    <col min="11781" max="11781" width="18.28515625" style="129" customWidth="1"/>
    <col min="11782" max="11782" width="20.5703125" style="129" customWidth="1"/>
    <col min="11783" max="11783" width="16.42578125" style="129" customWidth="1"/>
    <col min="11784" max="11784" width="21.28515625" style="129" customWidth="1"/>
    <col min="11785" max="11785" width="17.5703125" style="129" customWidth="1"/>
    <col min="11786" max="11786" width="21.28515625" style="129" customWidth="1"/>
    <col min="11787" max="11787" width="17.5703125" style="129" customWidth="1"/>
    <col min="11788" max="11788" width="21.28515625" style="129" customWidth="1"/>
    <col min="11789" max="12004" width="11.42578125" style="129" customWidth="1"/>
    <col min="12005" max="12005" width="70.28515625" style="129" customWidth="1"/>
    <col min="12006" max="12006" width="26.28515625" style="129" customWidth="1"/>
    <col min="12007" max="12023" width="0" style="129" hidden="1" customWidth="1"/>
    <col min="12024" max="12027" width="0" style="129" hidden="1"/>
    <col min="12028" max="12028" width="0" style="129" hidden="1" customWidth="1"/>
    <col min="12029" max="12029" width="49.28515625" style="129" customWidth="1"/>
    <col min="12030" max="12031" width="24.7109375" style="129" customWidth="1"/>
    <col min="12032" max="12032" width="20.7109375" style="129" customWidth="1"/>
    <col min="12033" max="12033" width="17" style="129" customWidth="1"/>
    <col min="12034" max="12034" width="20.5703125" style="129" customWidth="1"/>
    <col min="12035" max="12035" width="16" style="129" customWidth="1"/>
    <col min="12036" max="12036" width="22.5703125" style="129" customWidth="1"/>
    <col min="12037" max="12037" width="18.28515625" style="129" customWidth="1"/>
    <col min="12038" max="12038" width="20.5703125" style="129" customWidth="1"/>
    <col min="12039" max="12039" width="16.42578125" style="129" customWidth="1"/>
    <col min="12040" max="12040" width="21.28515625" style="129" customWidth="1"/>
    <col min="12041" max="12041" width="17.5703125" style="129" customWidth="1"/>
    <col min="12042" max="12042" width="21.28515625" style="129" customWidth="1"/>
    <col min="12043" max="12043" width="17.5703125" style="129" customWidth="1"/>
    <col min="12044" max="12044" width="21.28515625" style="129" customWidth="1"/>
    <col min="12045" max="12260" width="11.42578125" style="129" customWidth="1"/>
    <col min="12261" max="12261" width="70.28515625" style="129" customWidth="1"/>
    <col min="12262" max="12262" width="26.28515625" style="129" customWidth="1"/>
    <col min="12263" max="12279" width="0" style="129" hidden="1" customWidth="1"/>
    <col min="12280" max="12283" width="0" style="129" hidden="1"/>
    <col min="12284" max="12284" width="0" style="129" hidden="1" customWidth="1"/>
    <col min="12285" max="12285" width="49.28515625" style="129" customWidth="1"/>
    <col min="12286" max="12287" width="24.7109375" style="129" customWidth="1"/>
    <col min="12288" max="12288" width="20.7109375" style="129" customWidth="1"/>
    <col min="12289" max="12289" width="17" style="129" customWidth="1"/>
    <col min="12290" max="12290" width="20.5703125" style="129" customWidth="1"/>
    <col min="12291" max="12291" width="16" style="129" customWidth="1"/>
    <col min="12292" max="12292" width="22.5703125" style="129" customWidth="1"/>
    <col min="12293" max="12293" width="18.28515625" style="129" customWidth="1"/>
    <col min="12294" max="12294" width="20.5703125" style="129" customWidth="1"/>
    <col min="12295" max="12295" width="16.42578125" style="129" customWidth="1"/>
    <col min="12296" max="12296" width="21.28515625" style="129" customWidth="1"/>
    <col min="12297" max="12297" width="17.5703125" style="129" customWidth="1"/>
    <col min="12298" max="12298" width="21.28515625" style="129" customWidth="1"/>
    <col min="12299" max="12299" width="17.5703125" style="129" customWidth="1"/>
    <col min="12300" max="12300" width="21.28515625" style="129" customWidth="1"/>
    <col min="12301" max="12516" width="11.42578125" style="129" customWidth="1"/>
    <col min="12517" max="12517" width="70.28515625" style="129" customWidth="1"/>
    <col min="12518" max="12518" width="26.28515625" style="129" customWidth="1"/>
    <col min="12519" max="12535" width="0" style="129" hidden="1" customWidth="1"/>
    <col min="12536" max="12539" width="0" style="129" hidden="1"/>
    <col min="12540" max="12540" width="0" style="129" hidden="1" customWidth="1"/>
    <col min="12541" max="12541" width="49.28515625" style="129" customWidth="1"/>
    <col min="12542" max="12543" width="24.7109375" style="129" customWidth="1"/>
    <col min="12544" max="12544" width="20.7109375" style="129" customWidth="1"/>
    <col min="12545" max="12545" width="17" style="129" customWidth="1"/>
    <col min="12546" max="12546" width="20.5703125" style="129" customWidth="1"/>
    <col min="12547" max="12547" width="16" style="129" customWidth="1"/>
    <col min="12548" max="12548" width="22.5703125" style="129" customWidth="1"/>
    <col min="12549" max="12549" width="18.28515625" style="129" customWidth="1"/>
    <col min="12550" max="12550" width="20.5703125" style="129" customWidth="1"/>
    <col min="12551" max="12551" width="16.42578125" style="129" customWidth="1"/>
    <col min="12552" max="12552" width="21.28515625" style="129" customWidth="1"/>
    <col min="12553" max="12553" width="17.5703125" style="129" customWidth="1"/>
    <col min="12554" max="12554" width="21.28515625" style="129" customWidth="1"/>
    <col min="12555" max="12555" width="17.5703125" style="129" customWidth="1"/>
    <col min="12556" max="12556" width="21.28515625" style="129" customWidth="1"/>
    <col min="12557" max="12772" width="11.42578125" style="129" customWidth="1"/>
    <col min="12773" max="12773" width="70.28515625" style="129" customWidth="1"/>
    <col min="12774" max="12774" width="26.28515625" style="129" customWidth="1"/>
    <col min="12775" max="12791" width="0" style="129" hidden="1" customWidth="1"/>
    <col min="12792" max="12795" width="0" style="129" hidden="1"/>
    <col min="12796" max="12796" width="0" style="129" hidden="1" customWidth="1"/>
    <col min="12797" max="12797" width="49.28515625" style="129" customWidth="1"/>
    <col min="12798" max="12799" width="24.7109375" style="129" customWidth="1"/>
    <col min="12800" max="12800" width="20.7109375" style="129" customWidth="1"/>
    <col min="12801" max="12801" width="17" style="129" customWidth="1"/>
    <col min="12802" max="12802" width="20.5703125" style="129" customWidth="1"/>
    <col min="12803" max="12803" width="16" style="129" customWidth="1"/>
    <col min="12804" max="12804" width="22.5703125" style="129" customWidth="1"/>
    <col min="12805" max="12805" width="18.28515625" style="129" customWidth="1"/>
    <col min="12806" max="12806" width="20.5703125" style="129" customWidth="1"/>
    <col min="12807" max="12807" width="16.42578125" style="129" customWidth="1"/>
    <col min="12808" max="12808" width="21.28515625" style="129" customWidth="1"/>
    <col min="12809" max="12809" width="17.5703125" style="129" customWidth="1"/>
    <col min="12810" max="12810" width="21.28515625" style="129" customWidth="1"/>
    <col min="12811" max="12811" width="17.5703125" style="129" customWidth="1"/>
    <col min="12812" max="12812" width="21.28515625" style="129" customWidth="1"/>
    <col min="12813" max="13028" width="11.42578125" style="129" customWidth="1"/>
    <col min="13029" max="13029" width="70.28515625" style="129" customWidth="1"/>
    <col min="13030" max="13030" width="26.28515625" style="129" customWidth="1"/>
    <col min="13031" max="13047" width="0" style="129" hidden="1" customWidth="1"/>
    <col min="13048" max="13051" width="0" style="129" hidden="1"/>
    <col min="13052" max="13052" width="0" style="129" hidden="1" customWidth="1"/>
    <col min="13053" max="13053" width="49.28515625" style="129" customWidth="1"/>
    <col min="13054" max="13055" width="24.7109375" style="129" customWidth="1"/>
    <col min="13056" max="13056" width="20.7109375" style="129" customWidth="1"/>
    <col min="13057" max="13057" width="17" style="129" customWidth="1"/>
    <col min="13058" max="13058" width="20.5703125" style="129" customWidth="1"/>
    <col min="13059" max="13059" width="16" style="129" customWidth="1"/>
    <col min="13060" max="13060" width="22.5703125" style="129" customWidth="1"/>
    <col min="13061" max="13061" width="18.28515625" style="129" customWidth="1"/>
    <col min="13062" max="13062" width="20.5703125" style="129" customWidth="1"/>
    <col min="13063" max="13063" width="16.42578125" style="129" customWidth="1"/>
    <col min="13064" max="13064" width="21.28515625" style="129" customWidth="1"/>
    <col min="13065" max="13065" width="17.5703125" style="129" customWidth="1"/>
    <col min="13066" max="13066" width="21.28515625" style="129" customWidth="1"/>
    <col min="13067" max="13067" width="17.5703125" style="129" customWidth="1"/>
    <col min="13068" max="13068" width="21.28515625" style="129" customWidth="1"/>
    <col min="13069" max="13284" width="11.42578125" style="129" customWidth="1"/>
    <col min="13285" max="13285" width="70.28515625" style="129" customWidth="1"/>
    <col min="13286" max="13286" width="26.28515625" style="129" customWidth="1"/>
    <col min="13287" max="13303" width="0" style="129" hidden="1" customWidth="1"/>
    <col min="13304" max="13307" width="0" style="129" hidden="1"/>
    <col min="13308" max="13308" width="0" style="129" hidden="1" customWidth="1"/>
    <col min="13309" max="13309" width="49.28515625" style="129" customWidth="1"/>
    <col min="13310" max="13311" width="24.7109375" style="129" customWidth="1"/>
    <col min="13312" max="13312" width="20.7109375" style="129" customWidth="1"/>
    <col min="13313" max="13313" width="17" style="129" customWidth="1"/>
    <col min="13314" max="13314" width="20.5703125" style="129" customWidth="1"/>
    <col min="13315" max="13315" width="16" style="129" customWidth="1"/>
    <col min="13316" max="13316" width="22.5703125" style="129" customWidth="1"/>
    <col min="13317" max="13317" width="18.28515625" style="129" customWidth="1"/>
    <col min="13318" max="13318" width="20.5703125" style="129" customWidth="1"/>
    <col min="13319" max="13319" width="16.42578125" style="129" customWidth="1"/>
    <col min="13320" max="13320" width="21.28515625" style="129" customWidth="1"/>
    <col min="13321" max="13321" width="17.5703125" style="129" customWidth="1"/>
    <col min="13322" max="13322" width="21.28515625" style="129" customWidth="1"/>
    <col min="13323" max="13323" width="17.5703125" style="129" customWidth="1"/>
    <col min="13324" max="13324" width="21.28515625" style="129" customWidth="1"/>
    <col min="13325" max="13540" width="11.42578125" style="129" customWidth="1"/>
    <col min="13541" max="13541" width="70.28515625" style="129" customWidth="1"/>
    <col min="13542" max="13542" width="26.28515625" style="129" customWidth="1"/>
    <col min="13543" max="13559" width="0" style="129" hidden="1" customWidth="1"/>
    <col min="13560" max="13563" width="0" style="129" hidden="1"/>
    <col min="13564" max="13564" width="0" style="129" hidden="1" customWidth="1"/>
    <col min="13565" max="13565" width="49.28515625" style="129" customWidth="1"/>
    <col min="13566" max="13567" width="24.7109375" style="129" customWidth="1"/>
    <col min="13568" max="13568" width="20.7109375" style="129" customWidth="1"/>
    <col min="13569" max="13569" width="17" style="129" customWidth="1"/>
    <col min="13570" max="13570" width="20.5703125" style="129" customWidth="1"/>
    <col min="13571" max="13571" width="16" style="129" customWidth="1"/>
    <col min="13572" max="13572" width="22.5703125" style="129" customWidth="1"/>
    <col min="13573" max="13573" width="18.28515625" style="129" customWidth="1"/>
    <col min="13574" max="13574" width="20.5703125" style="129" customWidth="1"/>
    <col min="13575" max="13575" width="16.42578125" style="129" customWidth="1"/>
    <col min="13576" max="13576" width="21.28515625" style="129" customWidth="1"/>
    <col min="13577" max="13577" width="17.5703125" style="129" customWidth="1"/>
    <col min="13578" max="13578" width="21.28515625" style="129" customWidth="1"/>
    <col min="13579" max="13579" width="17.5703125" style="129" customWidth="1"/>
    <col min="13580" max="13580" width="21.28515625" style="129" customWidth="1"/>
    <col min="13581" max="13796" width="11.42578125" style="129" customWidth="1"/>
    <col min="13797" max="13797" width="70.28515625" style="129" customWidth="1"/>
    <col min="13798" max="13798" width="26.28515625" style="129" customWidth="1"/>
    <col min="13799" max="13815" width="0" style="129" hidden="1" customWidth="1"/>
    <col min="13816" max="13819" width="0" style="129" hidden="1"/>
    <col min="13820" max="13820" width="0" style="129" hidden="1" customWidth="1"/>
    <col min="13821" max="13821" width="49.28515625" style="129" customWidth="1"/>
    <col min="13822" max="13823" width="24.7109375" style="129" customWidth="1"/>
    <col min="13824" max="13824" width="20.7109375" style="129" customWidth="1"/>
    <col min="13825" max="13825" width="17" style="129" customWidth="1"/>
    <col min="13826" max="13826" width="20.5703125" style="129" customWidth="1"/>
    <col min="13827" max="13827" width="16" style="129" customWidth="1"/>
    <col min="13828" max="13828" width="22.5703125" style="129" customWidth="1"/>
    <col min="13829" max="13829" width="18.28515625" style="129" customWidth="1"/>
    <col min="13830" max="13830" width="20.5703125" style="129" customWidth="1"/>
    <col min="13831" max="13831" width="16.42578125" style="129" customWidth="1"/>
    <col min="13832" max="13832" width="21.28515625" style="129" customWidth="1"/>
    <col min="13833" max="13833" width="17.5703125" style="129" customWidth="1"/>
    <col min="13834" max="13834" width="21.28515625" style="129" customWidth="1"/>
    <col min="13835" max="13835" width="17.5703125" style="129" customWidth="1"/>
    <col min="13836" max="13836" width="21.28515625" style="129" customWidth="1"/>
    <col min="13837" max="14052" width="11.42578125" style="129" customWidth="1"/>
    <col min="14053" max="14053" width="70.28515625" style="129" customWidth="1"/>
    <col min="14054" max="14054" width="26.28515625" style="129" customWidth="1"/>
    <col min="14055" max="14071" width="0" style="129" hidden="1" customWidth="1"/>
    <col min="14072" max="14075" width="0" style="129" hidden="1"/>
    <col min="14076" max="14076" width="0" style="129" hidden="1" customWidth="1"/>
    <col min="14077" max="14077" width="49.28515625" style="129" customWidth="1"/>
    <col min="14078" max="14079" width="24.7109375" style="129" customWidth="1"/>
    <col min="14080" max="14080" width="20.7109375" style="129" customWidth="1"/>
    <col min="14081" max="14081" width="17" style="129" customWidth="1"/>
    <col min="14082" max="14082" width="20.5703125" style="129" customWidth="1"/>
    <col min="14083" max="14083" width="16" style="129" customWidth="1"/>
    <col min="14084" max="14084" width="22.5703125" style="129" customWidth="1"/>
    <col min="14085" max="14085" width="18.28515625" style="129" customWidth="1"/>
    <col min="14086" max="14086" width="20.5703125" style="129" customWidth="1"/>
    <col min="14087" max="14087" width="16.42578125" style="129" customWidth="1"/>
    <col min="14088" max="14088" width="21.28515625" style="129" customWidth="1"/>
    <col min="14089" max="14089" width="17.5703125" style="129" customWidth="1"/>
    <col min="14090" max="14090" width="21.28515625" style="129" customWidth="1"/>
    <col min="14091" max="14091" width="17.5703125" style="129" customWidth="1"/>
    <col min="14092" max="14092" width="21.28515625" style="129" customWidth="1"/>
    <col min="14093" max="14308" width="11.42578125" style="129" customWidth="1"/>
    <col min="14309" max="14309" width="70.28515625" style="129" customWidth="1"/>
    <col min="14310" max="14310" width="26.28515625" style="129" customWidth="1"/>
    <col min="14311" max="14327" width="0" style="129" hidden="1" customWidth="1"/>
    <col min="14328" max="14331" width="0" style="129" hidden="1"/>
    <col min="14332" max="14332" width="0" style="129" hidden="1" customWidth="1"/>
    <col min="14333" max="14333" width="49.28515625" style="129" customWidth="1"/>
    <col min="14334" max="14335" width="24.7109375" style="129" customWidth="1"/>
    <col min="14336" max="14336" width="20.7109375" style="129" customWidth="1"/>
    <col min="14337" max="14337" width="17" style="129" customWidth="1"/>
    <col min="14338" max="14338" width="20.5703125" style="129" customWidth="1"/>
    <col min="14339" max="14339" width="16" style="129" customWidth="1"/>
    <col min="14340" max="14340" width="22.5703125" style="129" customWidth="1"/>
    <col min="14341" max="14341" width="18.28515625" style="129" customWidth="1"/>
    <col min="14342" max="14342" width="20.5703125" style="129" customWidth="1"/>
    <col min="14343" max="14343" width="16.42578125" style="129" customWidth="1"/>
    <col min="14344" max="14344" width="21.28515625" style="129" customWidth="1"/>
    <col min="14345" max="14345" width="17.5703125" style="129" customWidth="1"/>
    <col min="14346" max="14346" width="21.28515625" style="129" customWidth="1"/>
    <col min="14347" max="14347" width="17.5703125" style="129" customWidth="1"/>
    <col min="14348" max="14348" width="21.28515625" style="129" customWidth="1"/>
    <col min="14349" max="14564" width="11.42578125" style="129" customWidth="1"/>
    <col min="14565" max="14565" width="70.28515625" style="129" customWidth="1"/>
    <col min="14566" max="14566" width="26.28515625" style="129" customWidth="1"/>
    <col min="14567" max="14583" width="0" style="129" hidden="1" customWidth="1"/>
    <col min="14584" max="14587" width="0" style="129" hidden="1"/>
    <col min="14588" max="14588" width="0" style="129" hidden="1" customWidth="1"/>
    <col min="14589" max="14589" width="49.28515625" style="129" customWidth="1"/>
    <col min="14590" max="14591" width="24.7109375" style="129" customWidth="1"/>
    <col min="14592" max="14592" width="20.7109375" style="129" customWidth="1"/>
    <col min="14593" max="14593" width="17" style="129" customWidth="1"/>
    <col min="14594" max="14594" width="20.5703125" style="129" customWidth="1"/>
    <col min="14595" max="14595" width="16" style="129" customWidth="1"/>
    <col min="14596" max="14596" width="22.5703125" style="129" customWidth="1"/>
    <col min="14597" max="14597" width="18.28515625" style="129" customWidth="1"/>
    <col min="14598" max="14598" width="20.5703125" style="129" customWidth="1"/>
    <col min="14599" max="14599" width="16.42578125" style="129" customWidth="1"/>
    <col min="14600" max="14600" width="21.28515625" style="129" customWidth="1"/>
    <col min="14601" max="14601" width="17.5703125" style="129" customWidth="1"/>
    <col min="14602" max="14602" width="21.28515625" style="129" customWidth="1"/>
    <col min="14603" max="14603" width="17.5703125" style="129" customWidth="1"/>
    <col min="14604" max="14604" width="21.28515625" style="129" customWidth="1"/>
    <col min="14605" max="14820" width="11.42578125" style="129" customWidth="1"/>
    <col min="14821" max="14821" width="70.28515625" style="129" customWidth="1"/>
    <col min="14822" max="14822" width="26.28515625" style="129" customWidth="1"/>
    <col min="14823" max="14839" width="0" style="129" hidden="1" customWidth="1"/>
    <col min="14840" max="14843" width="0" style="129" hidden="1"/>
    <col min="14844" max="14844" width="0" style="129" hidden="1" customWidth="1"/>
    <col min="14845" max="14845" width="49.28515625" style="129" customWidth="1"/>
    <col min="14846" max="14847" width="24.7109375" style="129" customWidth="1"/>
    <col min="14848" max="14848" width="20.7109375" style="129" customWidth="1"/>
    <col min="14849" max="14849" width="17" style="129" customWidth="1"/>
    <col min="14850" max="14850" width="20.5703125" style="129" customWidth="1"/>
    <col min="14851" max="14851" width="16" style="129" customWidth="1"/>
    <col min="14852" max="14852" width="22.5703125" style="129" customWidth="1"/>
    <col min="14853" max="14853" width="18.28515625" style="129" customWidth="1"/>
    <col min="14854" max="14854" width="20.5703125" style="129" customWidth="1"/>
    <col min="14855" max="14855" width="16.42578125" style="129" customWidth="1"/>
    <col min="14856" max="14856" width="21.28515625" style="129" customWidth="1"/>
    <col min="14857" max="14857" width="17.5703125" style="129" customWidth="1"/>
    <col min="14858" max="14858" width="21.28515625" style="129" customWidth="1"/>
    <col min="14859" max="14859" width="17.5703125" style="129" customWidth="1"/>
    <col min="14860" max="14860" width="21.28515625" style="129" customWidth="1"/>
    <col min="14861" max="15076" width="11.42578125" style="129" customWidth="1"/>
    <col min="15077" max="15077" width="70.28515625" style="129" customWidth="1"/>
    <col min="15078" max="15078" width="26.28515625" style="129" customWidth="1"/>
    <col min="15079" max="15095" width="0" style="129" hidden="1" customWidth="1"/>
    <col min="15096" max="15099" width="0" style="129" hidden="1"/>
    <col min="15100" max="15100" width="0" style="129" hidden="1" customWidth="1"/>
    <col min="15101" max="15101" width="49.28515625" style="129" customWidth="1"/>
    <col min="15102" max="15103" width="24.7109375" style="129" customWidth="1"/>
    <col min="15104" max="15104" width="20.7109375" style="129" customWidth="1"/>
    <col min="15105" max="15105" width="17" style="129" customWidth="1"/>
    <col min="15106" max="15106" width="20.5703125" style="129" customWidth="1"/>
    <col min="15107" max="15107" width="16" style="129" customWidth="1"/>
    <col min="15108" max="15108" width="22.5703125" style="129" customWidth="1"/>
    <col min="15109" max="15109" width="18.28515625" style="129" customWidth="1"/>
    <col min="15110" max="15110" width="20.5703125" style="129" customWidth="1"/>
    <col min="15111" max="15111" width="16.42578125" style="129" customWidth="1"/>
    <col min="15112" max="15112" width="21.28515625" style="129" customWidth="1"/>
    <col min="15113" max="15113" width="17.5703125" style="129" customWidth="1"/>
    <col min="15114" max="15114" width="21.28515625" style="129" customWidth="1"/>
    <col min="15115" max="15115" width="17.5703125" style="129" customWidth="1"/>
    <col min="15116" max="15116" width="21.28515625" style="129" customWidth="1"/>
    <col min="15117" max="15332" width="11.42578125" style="129" customWidth="1"/>
    <col min="15333" max="15333" width="70.28515625" style="129" customWidth="1"/>
    <col min="15334" max="15334" width="26.28515625" style="129" customWidth="1"/>
    <col min="15335" max="15351" width="0" style="129" hidden="1" customWidth="1"/>
    <col min="15352" max="15355" width="0" style="129" hidden="1"/>
    <col min="15356" max="15356" width="0" style="129" hidden="1" customWidth="1"/>
    <col min="15357" max="15357" width="49.28515625" style="129" customWidth="1"/>
    <col min="15358" max="15359" width="24.7109375" style="129" customWidth="1"/>
    <col min="15360" max="15360" width="20.7109375" style="129" customWidth="1"/>
    <col min="15361" max="15361" width="17" style="129" customWidth="1"/>
    <col min="15362" max="15362" width="20.5703125" style="129" customWidth="1"/>
    <col min="15363" max="15363" width="16" style="129" customWidth="1"/>
    <col min="15364" max="15364" width="22.5703125" style="129" customWidth="1"/>
    <col min="15365" max="15365" width="18.28515625" style="129" customWidth="1"/>
    <col min="15366" max="15366" width="20.5703125" style="129" customWidth="1"/>
    <col min="15367" max="15367" width="16.42578125" style="129" customWidth="1"/>
    <col min="15368" max="15368" width="21.28515625" style="129" customWidth="1"/>
    <col min="15369" max="15369" width="17.5703125" style="129" customWidth="1"/>
    <col min="15370" max="15370" width="21.28515625" style="129" customWidth="1"/>
    <col min="15371" max="15371" width="17.5703125" style="129" customWidth="1"/>
    <col min="15372" max="15372" width="21.28515625" style="129" customWidth="1"/>
    <col min="15373" max="15588" width="11.42578125" style="129" customWidth="1"/>
    <col min="15589" max="15589" width="70.28515625" style="129" customWidth="1"/>
    <col min="15590" max="15590" width="26.28515625" style="129" customWidth="1"/>
    <col min="15591" max="15607" width="0" style="129" hidden="1" customWidth="1"/>
    <col min="15608" max="15611" width="0" style="129" hidden="1"/>
    <col min="15612" max="15612" width="0" style="129" hidden="1" customWidth="1"/>
    <col min="15613" max="15613" width="49.28515625" style="129" customWidth="1"/>
    <col min="15614" max="15615" width="24.7109375" style="129" customWidth="1"/>
    <col min="15616" max="15616" width="20.7109375" style="129" customWidth="1"/>
    <col min="15617" max="15617" width="17" style="129" customWidth="1"/>
    <col min="15618" max="15618" width="20.5703125" style="129" customWidth="1"/>
    <col min="15619" max="15619" width="16" style="129" customWidth="1"/>
    <col min="15620" max="15620" width="22.5703125" style="129" customWidth="1"/>
    <col min="15621" max="15621" width="18.28515625" style="129" customWidth="1"/>
    <col min="15622" max="15622" width="20.5703125" style="129" customWidth="1"/>
    <col min="15623" max="15623" width="16.42578125" style="129" customWidth="1"/>
    <col min="15624" max="15624" width="21.28515625" style="129" customWidth="1"/>
    <col min="15625" max="15625" width="17.5703125" style="129" customWidth="1"/>
    <col min="15626" max="15626" width="21.28515625" style="129" customWidth="1"/>
    <col min="15627" max="15627" width="17.5703125" style="129" customWidth="1"/>
    <col min="15628" max="15628" width="21.28515625" style="129" customWidth="1"/>
    <col min="15629" max="15844" width="11.42578125" style="129" customWidth="1"/>
    <col min="15845" max="15845" width="70.28515625" style="129" customWidth="1"/>
    <col min="15846" max="15846" width="26.28515625" style="129" customWidth="1"/>
    <col min="15847" max="15863" width="0" style="129" hidden="1" customWidth="1"/>
    <col min="15864" max="15867" width="0" style="129" hidden="1"/>
    <col min="15868" max="15868" width="0" style="129" hidden="1" customWidth="1"/>
    <col min="15869" max="15869" width="49.28515625" style="129" customWidth="1"/>
    <col min="15870" max="15871" width="24.7109375" style="129" customWidth="1"/>
    <col min="15872" max="15872" width="20.7109375" style="129" customWidth="1"/>
    <col min="15873" max="15873" width="17" style="129" customWidth="1"/>
    <col min="15874" max="15874" width="20.5703125" style="129" customWidth="1"/>
    <col min="15875" max="15875" width="16" style="129" customWidth="1"/>
    <col min="15876" max="15876" width="22.5703125" style="129" customWidth="1"/>
    <col min="15877" max="15877" width="18.28515625" style="129" customWidth="1"/>
    <col min="15878" max="15878" width="20.5703125" style="129" customWidth="1"/>
    <col min="15879" max="15879" width="16.42578125" style="129" customWidth="1"/>
    <col min="15880" max="15880" width="21.28515625" style="129" customWidth="1"/>
    <col min="15881" max="15881" width="17.5703125" style="129" customWidth="1"/>
    <col min="15882" max="15882" width="21.28515625" style="129" customWidth="1"/>
    <col min="15883" max="15883" width="17.5703125" style="129" customWidth="1"/>
    <col min="15884" max="15884" width="21.28515625" style="129" customWidth="1"/>
    <col min="15885" max="16100" width="11.42578125" style="129" customWidth="1"/>
    <col min="16101" max="16101" width="70.28515625" style="129" customWidth="1"/>
    <col min="16102" max="16102" width="26.28515625" style="129" customWidth="1"/>
    <col min="16103" max="16119" width="0" style="129" hidden="1" customWidth="1"/>
    <col min="16120" max="16123" width="0" style="129" hidden="1"/>
    <col min="16124" max="16124" width="0" style="129" hidden="1" customWidth="1"/>
    <col min="16125" max="16125" width="49.28515625" style="129" customWidth="1"/>
    <col min="16126" max="16127" width="24.7109375" style="129" customWidth="1"/>
    <col min="16128" max="16128" width="20.7109375" style="129" customWidth="1"/>
    <col min="16129" max="16129" width="17" style="129" customWidth="1"/>
    <col min="16130" max="16130" width="20.5703125" style="129" customWidth="1"/>
    <col min="16131" max="16131" width="16" style="129" customWidth="1"/>
    <col min="16132" max="16132" width="22.5703125" style="129" customWidth="1"/>
    <col min="16133" max="16133" width="18.28515625" style="129" customWidth="1"/>
    <col min="16134" max="16134" width="20.5703125" style="129" customWidth="1"/>
    <col min="16135" max="16135" width="16.42578125" style="129" customWidth="1"/>
    <col min="16136" max="16136" width="21.28515625" style="129" customWidth="1"/>
    <col min="16137" max="16137" width="17.5703125" style="129" customWidth="1"/>
    <col min="16138" max="16138" width="21.28515625" style="129" customWidth="1"/>
    <col min="16139" max="16139" width="17.5703125" style="129" customWidth="1"/>
    <col min="16140" max="16140" width="21.28515625" style="129" customWidth="1"/>
    <col min="16141" max="16356" width="11.42578125" style="129" customWidth="1"/>
    <col min="16357" max="16357" width="70.28515625" style="129" customWidth="1"/>
    <col min="16358" max="16358" width="26.28515625" style="129" customWidth="1"/>
    <col min="16359" max="16375" width="0" style="129" hidden="1" customWidth="1"/>
    <col min="16376" max="16384" width="0" style="129" hidden="1"/>
  </cols>
  <sheetData>
    <row r="1" spans="2:14" s="1" customFormat="1">
      <c r="B1" s="146"/>
      <c r="C1" s="149" t="s">
        <v>0</v>
      </c>
      <c r="D1" s="150"/>
      <c r="E1" s="150"/>
      <c r="F1" s="150"/>
      <c r="G1" s="150"/>
      <c r="H1" s="150"/>
      <c r="I1" s="150"/>
      <c r="J1" s="150"/>
      <c r="K1" s="150"/>
      <c r="L1" s="150"/>
    </row>
    <row r="2" spans="2:14" s="1" customFormat="1">
      <c r="B2" s="147"/>
      <c r="C2" s="149" t="s">
        <v>1</v>
      </c>
      <c r="D2" s="150"/>
      <c r="E2" s="150"/>
      <c r="F2" s="150"/>
      <c r="G2" s="150"/>
      <c r="H2" s="150"/>
      <c r="I2" s="150"/>
      <c r="J2" s="150"/>
      <c r="K2" s="150"/>
      <c r="L2" s="150"/>
    </row>
    <row r="3" spans="2:14" s="1" customFormat="1">
      <c r="B3" s="147"/>
      <c r="C3" s="149" t="s">
        <v>108</v>
      </c>
      <c r="D3" s="150"/>
      <c r="E3" s="150"/>
      <c r="F3" s="150"/>
      <c r="G3" s="150"/>
      <c r="H3" s="150"/>
      <c r="I3" s="150"/>
      <c r="J3" s="150"/>
      <c r="K3" s="150"/>
      <c r="L3" s="150"/>
    </row>
    <row r="4" spans="2:14" s="1" customFormat="1" ht="18" thickBot="1">
      <c r="B4" s="148"/>
      <c r="C4" s="162" t="s">
        <v>3</v>
      </c>
      <c r="D4" s="163"/>
      <c r="E4" s="163"/>
      <c r="F4" s="163"/>
      <c r="G4" s="163"/>
      <c r="H4" s="163"/>
      <c r="I4" s="163"/>
      <c r="J4" s="163"/>
      <c r="K4" s="163"/>
      <c r="L4" s="163"/>
    </row>
    <row r="5" spans="2:14" s="81" customFormat="1" ht="33" customHeight="1">
      <c r="B5" s="164" t="s">
        <v>4</v>
      </c>
      <c r="C5" s="82" t="s">
        <v>109</v>
      </c>
      <c r="D5" s="83" t="s">
        <v>80</v>
      </c>
      <c r="E5" s="84" t="s">
        <v>80</v>
      </c>
      <c r="F5" s="84" t="s">
        <v>78</v>
      </c>
      <c r="G5" s="85" t="s">
        <v>81</v>
      </c>
      <c r="H5" s="85" t="s">
        <v>80</v>
      </c>
      <c r="I5" s="84" t="s">
        <v>78</v>
      </c>
      <c r="J5" s="84" t="s">
        <v>78</v>
      </c>
      <c r="K5" s="85" t="s">
        <v>80</v>
      </c>
      <c r="L5" s="166" t="s">
        <v>79</v>
      </c>
      <c r="M5" s="86"/>
      <c r="N5" s="86"/>
    </row>
    <row r="6" spans="2:14" s="81" customFormat="1" ht="39.75" customHeight="1" thickBot="1">
      <c r="B6" s="165"/>
      <c r="C6" s="87" t="s">
        <v>110</v>
      </c>
      <c r="D6" s="88" t="s">
        <v>111</v>
      </c>
      <c r="E6" s="89" t="s">
        <v>112</v>
      </c>
      <c r="F6" s="89" t="s">
        <v>113</v>
      </c>
      <c r="G6" s="90" t="s">
        <v>114</v>
      </c>
      <c r="H6" s="90" t="s">
        <v>115</v>
      </c>
      <c r="I6" s="90" t="s">
        <v>116</v>
      </c>
      <c r="J6" s="90" t="s">
        <v>117</v>
      </c>
      <c r="K6" s="90" t="s">
        <v>118</v>
      </c>
      <c r="L6" s="167"/>
      <c r="M6" s="86"/>
      <c r="N6" s="86"/>
    </row>
    <row r="7" spans="2:14" s="81" customFormat="1" ht="3" customHeight="1">
      <c r="B7" s="91"/>
      <c r="C7" s="92"/>
      <c r="D7" s="93"/>
      <c r="E7" s="93"/>
      <c r="F7" s="93"/>
      <c r="G7" s="94"/>
      <c r="H7" s="94"/>
      <c r="I7" s="95"/>
      <c r="J7" s="95"/>
      <c r="K7" s="95"/>
      <c r="L7" s="94"/>
      <c r="M7" s="86"/>
      <c r="N7" s="86"/>
    </row>
    <row r="8" spans="2:14" s="81" customFormat="1">
      <c r="B8" s="96" t="s">
        <v>21</v>
      </c>
      <c r="C8" s="51">
        <f>SUM(C9:C11)</f>
        <v>14146153583</v>
      </c>
      <c r="D8" s="51">
        <f t="shared" ref="D8:L8" si="0">SUM(D9:D11)</f>
        <v>3624486673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>SUM(H9:H11)</f>
        <v>0</v>
      </c>
      <c r="I8" s="97">
        <f>SUM(I9:I11)</f>
        <v>0</v>
      </c>
      <c r="J8" s="97">
        <f t="shared" ref="J8" si="1">SUM(J9:J11)</f>
        <v>0</v>
      </c>
      <c r="K8" s="97">
        <f t="shared" si="0"/>
        <v>3500000000</v>
      </c>
      <c r="L8" s="98">
        <f t="shared" si="0"/>
        <v>21270640256</v>
      </c>
      <c r="M8" s="86"/>
      <c r="N8" s="86"/>
    </row>
    <row r="9" spans="2:14" s="81" customFormat="1">
      <c r="B9" s="99" t="s">
        <v>22</v>
      </c>
      <c r="C9" s="10">
        <v>11160000000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0">
        <v>0</v>
      </c>
      <c r="J9" s="100">
        <v>0</v>
      </c>
      <c r="K9" s="100">
        <v>3500000000</v>
      </c>
      <c r="L9" s="101">
        <f>SUM(C9:K9)</f>
        <v>14660000000</v>
      </c>
      <c r="M9" s="86"/>
      <c r="N9" s="86"/>
    </row>
    <row r="10" spans="2:14" s="81" customFormat="1">
      <c r="B10" s="99" t="s">
        <v>23</v>
      </c>
      <c r="C10" s="10">
        <v>4800000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0">
        <v>0</v>
      </c>
      <c r="J10" s="100">
        <v>0</v>
      </c>
      <c r="K10" s="100">
        <v>0</v>
      </c>
      <c r="L10" s="101">
        <f t="shared" ref="L10:L11" si="2">SUM(C10:K10)</f>
        <v>4800000</v>
      </c>
      <c r="M10" s="86"/>
      <c r="N10" s="86"/>
    </row>
    <row r="11" spans="2:14" s="81" customFormat="1">
      <c r="B11" s="99" t="s">
        <v>24</v>
      </c>
      <c r="C11" s="10">
        <v>2981353583</v>
      </c>
      <c r="D11" s="10">
        <v>3624486673</v>
      </c>
      <c r="E11" s="10">
        <v>0</v>
      </c>
      <c r="F11" s="10">
        <v>0</v>
      </c>
      <c r="G11" s="10">
        <v>0</v>
      </c>
      <c r="H11" s="10">
        <v>0</v>
      </c>
      <c r="I11" s="100">
        <v>0</v>
      </c>
      <c r="J11" s="100">
        <v>0</v>
      </c>
      <c r="K11" s="100">
        <v>0</v>
      </c>
      <c r="L11" s="101">
        <f t="shared" si="2"/>
        <v>6605840256</v>
      </c>
      <c r="M11" s="86"/>
      <c r="N11" s="86"/>
    </row>
    <row r="12" spans="2:14" s="81" customFormat="1" ht="1.5" customHeight="1">
      <c r="B12" s="102"/>
      <c r="C12" s="10"/>
      <c r="D12" s="10" t="s">
        <v>89</v>
      </c>
      <c r="E12" s="10" t="s">
        <v>89</v>
      </c>
      <c r="F12" s="10" t="s">
        <v>89</v>
      </c>
      <c r="G12" s="10"/>
      <c r="H12" s="10"/>
      <c r="I12" s="100"/>
      <c r="J12" s="100"/>
      <c r="K12" s="100"/>
      <c r="L12" s="101"/>
      <c r="M12" s="86"/>
      <c r="N12" s="86"/>
    </row>
    <row r="13" spans="2:14" s="81" customFormat="1">
      <c r="B13" s="103" t="s">
        <v>25</v>
      </c>
      <c r="C13" s="53">
        <f t="shared" ref="C13:L13" si="3">+C14</f>
        <v>240000000</v>
      </c>
      <c r="D13" s="53">
        <f t="shared" si="3"/>
        <v>0</v>
      </c>
      <c r="E13" s="53">
        <f t="shared" si="3"/>
        <v>0</v>
      </c>
      <c r="F13" s="53">
        <f t="shared" si="3"/>
        <v>0</v>
      </c>
      <c r="G13" s="53">
        <f t="shared" si="3"/>
        <v>0</v>
      </c>
      <c r="H13" s="53">
        <f t="shared" si="3"/>
        <v>0</v>
      </c>
      <c r="I13" s="104">
        <f t="shared" si="3"/>
        <v>0</v>
      </c>
      <c r="J13" s="104">
        <f t="shared" si="3"/>
        <v>0</v>
      </c>
      <c r="K13" s="104">
        <f t="shared" si="3"/>
        <v>0</v>
      </c>
      <c r="L13" s="105">
        <f t="shared" si="3"/>
        <v>240000000</v>
      </c>
      <c r="M13" s="86"/>
      <c r="N13" s="86"/>
    </row>
    <row r="14" spans="2:14" s="81" customFormat="1" ht="19.5" customHeight="1">
      <c r="B14" s="99" t="s">
        <v>90</v>
      </c>
      <c r="C14" s="10">
        <v>240000000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0">
        <v>0</v>
      </c>
      <c r="J14" s="100">
        <v>0</v>
      </c>
      <c r="K14" s="100">
        <v>0</v>
      </c>
      <c r="L14" s="101">
        <f t="shared" ref="L14" si="4">SUM(C14:K14)</f>
        <v>240000000</v>
      </c>
      <c r="M14" s="86"/>
      <c r="N14" s="86"/>
    </row>
    <row r="15" spans="2:14" s="81" customFormat="1" ht="17.25" customHeight="1">
      <c r="B15" s="106" t="s">
        <v>27</v>
      </c>
      <c r="C15" s="55">
        <f t="shared" ref="C15:L15" si="5">+C8+C13</f>
        <v>14386153583</v>
      </c>
      <c r="D15" s="55">
        <f t="shared" si="5"/>
        <v>3624486673</v>
      </c>
      <c r="E15" s="55">
        <f t="shared" si="5"/>
        <v>0</v>
      </c>
      <c r="F15" s="55">
        <f t="shared" si="5"/>
        <v>0</v>
      </c>
      <c r="G15" s="55">
        <f t="shared" si="5"/>
        <v>0</v>
      </c>
      <c r="H15" s="55">
        <f>+H8+H13</f>
        <v>0</v>
      </c>
      <c r="I15" s="107">
        <f>+I8+I13</f>
        <v>0</v>
      </c>
      <c r="J15" s="107">
        <f t="shared" ref="J15" si="6">+J8+J13</f>
        <v>0</v>
      </c>
      <c r="K15" s="107">
        <f t="shared" si="5"/>
        <v>3500000000</v>
      </c>
      <c r="L15" s="108">
        <f t="shared" si="5"/>
        <v>21510640256</v>
      </c>
      <c r="M15" s="86"/>
      <c r="N15" s="86"/>
    </row>
    <row r="16" spans="2:14" s="81" customFormat="1">
      <c r="B16" s="102" t="s">
        <v>28</v>
      </c>
      <c r="C16" s="18"/>
      <c r="D16" s="18"/>
      <c r="E16" s="18"/>
      <c r="F16" s="18"/>
      <c r="G16" s="18">
        <v>0</v>
      </c>
      <c r="H16" s="18">
        <v>0</v>
      </c>
      <c r="I16" s="109">
        <v>0</v>
      </c>
      <c r="J16" s="109">
        <v>0</v>
      </c>
      <c r="K16" s="109">
        <v>0</v>
      </c>
      <c r="L16" s="110"/>
      <c r="M16" s="86"/>
      <c r="N16" s="86"/>
    </row>
    <row r="17" spans="2:14" s="81" customFormat="1">
      <c r="B17" s="111" t="s">
        <v>29</v>
      </c>
      <c r="C17" s="48">
        <f t="shared" ref="C17:L17" si="7">+C18+C31</f>
        <v>1442455442</v>
      </c>
      <c r="D17" s="48">
        <f t="shared" si="7"/>
        <v>0</v>
      </c>
      <c r="E17" s="48">
        <f t="shared" si="7"/>
        <v>0</v>
      </c>
      <c r="F17" s="48">
        <f t="shared" si="7"/>
        <v>0</v>
      </c>
      <c r="G17" s="48">
        <f t="shared" si="7"/>
        <v>-2095972</v>
      </c>
      <c r="H17" s="48">
        <f>+H18+H31</f>
        <v>26000000</v>
      </c>
      <c r="I17" s="112">
        <f>+I18+I31</f>
        <v>0</v>
      </c>
      <c r="J17" s="112">
        <f t="shared" ref="J17" si="8">+J18+J31</f>
        <v>0</v>
      </c>
      <c r="K17" s="112">
        <f t="shared" si="7"/>
        <v>0</v>
      </c>
      <c r="L17" s="113">
        <f t="shared" si="7"/>
        <v>1466359470</v>
      </c>
      <c r="M17" s="86"/>
      <c r="N17" s="86"/>
    </row>
    <row r="18" spans="2:14" s="81" customFormat="1">
      <c r="B18" s="96" t="s">
        <v>30</v>
      </c>
      <c r="C18" s="51">
        <f t="shared" ref="C18:L18" si="9">SUM(C19:C30)</f>
        <v>990279394</v>
      </c>
      <c r="D18" s="51">
        <f t="shared" si="9"/>
        <v>0</v>
      </c>
      <c r="E18" s="51">
        <f t="shared" si="9"/>
        <v>0</v>
      </c>
      <c r="F18" s="51">
        <f t="shared" si="9"/>
        <v>0</v>
      </c>
      <c r="G18" s="51">
        <f t="shared" si="9"/>
        <v>-1909924</v>
      </c>
      <c r="H18" s="51">
        <f>SUM(H19:H30)</f>
        <v>26000000</v>
      </c>
      <c r="I18" s="97">
        <f>SUM(I19:I30)</f>
        <v>0</v>
      </c>
      <c r="J18" s="97">
        <f t="shared" ref="J18" si="10">SUM(J19:J30)</f>
        <v>0</v>
      </c>
      <c r="K18" s="97">
        <f t="shared" si="9"/>
        <v>0</v>
      </c>
      <c r="L18" s="98">
        <f t="shared" si="9"/>
        <v>1014369470</v>
      </c>
      <c r="M18" s="86"/>
      <c r="N18" s="86"/>
    </row>
    <row r="19" spans="2:14" s="81" customFormat="1">
      <c r="B19" s="114" t="s">
        <v>31</v>
      </c>
      <c r="C19" s="10">
        <v>526945200</v>
      </c>
      <c r="D19" s="10">
        <v>0</v>
      </c>
      <c r="E19" s="10">
        <v>0</v>
      </c>
      <c r="F19" s="10">
        <v>-21600000</v>
      </c>
      <c r="G19" s="10">
        <v>-1011600</v>
      </c>
      <c r="H19" s="10">
        <v>0</v>
      </c>
      <c r="I19" s="100">
        <v>0</v>
      </c>
      <c r="J19" s="100">
        <v>0</v>
      </c>
      <c r="K19" s="100">
        <v>0</v>
      </c>
      <c r="L19" s="101">
        <f t="shared" ref="L19:L45" si="11">SUM(C19:K19)</f>
        <v>504333600</v>
      </c>
      <c r="M19" s="86"/>
      <c r="N19" s="86"/>
    </row>
    <row r="20" spans="2:14" s="81" customFormat="1">
      <c r="B20" s="114" t="s">
        <v>32</v>
      </c>
      <c r="C20" s="10">
        <v>3143850</v>
      </c>
      <c r="D20" s="10">
        <v>0</v>
      </c>
      <c r="E20" s="10">
        <v>0</v>
      </c>
      <c r="F20" s="10">
        <v>0</v>
      </c>
      <c r="G20" s="10">
        <v>-58230</v>
      </c>
      <c r="H20" s="10">
        <v>0</v>
      </c>
      <c r="I20" s="100">
        <v>0</v>
      </c>
      <c r="J20" s="100">
        <v>0</v>
      </c>
      <c r="K20" s="100">
        <v>0</v>
      </c>
      <c r="L20" s="101">
        <f t="shared" si="11"/>
        <v>3085620</v>
      </c>
      <c r="M20" s="86"/>
      <c r="N20" s="86"/>
    </row>
    <row r="21" spans="2:14" s="81" customFormat="1" ht="17.25" customHeight="1">
      <c r="B21" s="114" t="s">
        <v>33</v>
      </c>
      <c r="C21" s="10">
        <v>44226485</v>
      </c>
      <c r="D21" s="10">
        <v>0</v>
      </c>
      <c r="E21" s="10">
        <v>0</v>
      </c>
      <c r="F21" s="10">
        <v>0</v>
      </c>
      <c r="G21" s="10">
        <v>-90123</v>
      </c>
      <c r="H21" s="10">
        <v>0</v>
      </c>
      <c r="I21" s="100">
        <v>0</v>
      </c>
      <c r="J21" s="100">
        <v>0</v>
      </c>
      <c r="K21" s="100">
        <v>0</v>
      </c>
      <c r="L21" s="101">
        <f t="shared" si="11"/>
        <v>44136362</v>
      </c>
      <c r="M21" s="86"/>
      <c r="N21" s="86"/>
    </row>
    <row r="22" spans="2:14" s="81" customFormat="1" ht="18" customHeight="1">
      <c r="B22" s="114" t="s">
        <v>34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0">
        <v>0</v>
      </c>
      <c r="J22" s="100">
        <v>0</v>
      </c>
      <c r="K22" s="100">
        <v>0</v>
      </c>
      <c r="L22" s="101">
        <f t="shared" si="11"/>
        <v>0</v>
      </c>
      <c r="M22" s="86"/>
      <c r="N22" s="86"/>
    </row>
    <row r="23" spans="2:14" s="81" customFormat="1">
      <c r="B23" s="114" t="s">
        <v>35</v>
      </c>
      <c r="C23" s="10">
        <v>36593417</v>
      </c>
      <c r="D23" s="10">
        <v>0</v>
      </c>
      <c r="E23" s="10">
        <v>0</v>
      </c>
      <c r="F23" s="10">
        <v>0</v>
      </c>
      <c r="G23" s="10">
        <v>-70250</v>
      </c>
      <c r="H23" s="10">
        <v>0</v>
      </c>
      <c r="I23" s="100">
        <v>0</v>
      </c>
      <c r="J23" s="100">
        <v>0</v>
      </c>
      <c r="K23" s="100">
        <v>0</v>
      </c>
      <c r="L23" s="101">
        <f t="shared" si="11"/>
        <v>36523167</v>
      </c>
      <c r="M23" s="86"/>
      <c r="N23" s="86"/>
    </row>
    <row r="24" spans="2:14" s="81" customFormat="1" ht="18.75" customHeight="1">
      <c r="B24" s="114" t="s">
        <v>36</v>
      </c>
      <c r="C24" s="10">
        <v>140329063</v>
      </c>
      <c r="D24" s="10">
        <v>0</v>
      </c>
      <c r="E24" s="10">
        <v>0</v>
      </c>
      <c r="F24" s="10">
        <v>26400000</v>
      </c>
      <c r="G24" s="10">
        <v>-269800</v>
      </c>
      <c r="H24" s="10">
        <v>0</v>
      </c>
      <c r="I24" s="100">
        <v>0</v>
      </c>
      <c r="J24" s="100">
        <v>0</v>
      </c>
      <c r="K24" s="100">
        <v>0</v>
      </c>
      <c r="L24" s="101">
        <f t="shared" si="11"/>
        <v>166459263</v>
      </c>
      <c r="M24" s="86"/>
      <c r="N24" s="86"/>
    </row>
    <row r="25" spans="2:14" s="81" customFormat="1" ht="18" customHeight="1">
      <c r="B25" s="114" t="s">
        <v>37</v>
      </c>
      <c r="C25" s="10">
        <v>2557574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0">
        <v>201035</v>
      </c>
      <c r="J25" s="100">
        <v>0</v>
      </c>
      <c r="K25" s="100">
        <v>0</v>
      </c>
      <c r="L25" s="101">
        <f t="shared" si="11"/>
        <v>2758609</v>
      </c>
      <c r="M25" s="86"/>
      <c r="N25" s="86"/>
    </row>
    <row r="26" spans="2:14" s="81" customFormat="1" ht="18" customHeight="1">
      <c r="B26" s="114" t="s">
        <v>38</v>
      </c>
      <c r="C26" s="10">
        <v>0</v>
      </c>
      <c r="D26" s="10"/>
      <c r="E26" s="10"/>
      <c r="F26" s="10"/>
      <c r="G26" s="10">
        <v>0</v>
      </c>
      <c r="H26" s="10">
        <v>0</v>
      </c>
      <c r="I26" s="100">
        <v>0</v>
      </c>
      <c r="J26" s="100">
        <v>0</v>
      </c>
      <c r="K26" s="100">
        <v>0</v>
      </c>
      <c r="L26" s="101">
        <f t="shared" si="11"/>
        <v>0</v>
      </c>
      <c r="M26" s="86"/>
      <c r="N26" s="86"/>
    </row>
    <row r="27" spans="2:14" s="81" customFormat="1">
      <c r="B27" s="114" t="s">
        <v>39</v>
      </c>
      <c r="C27" s="10">
        <v>49533663</v>
      </c>
      <c r="D27" s="10">
        <v>0</v>
      </c>
      <c r="E27" s="10">
        <v>0</v>
      </c>
      <c r="F27" s="10">
        <v>0</v>
      </c>
      <c r="G27" s="10">
        <v>-100938</v>
      </c>
      <c r="H27" s="10">
        <v>0</v>
      </c>
      <c r="I27" s="100">
        <v>0</v>
      </c>
      <c r="J27" s="100">
        <v>0</v>
      </c>
      <c r="K27" s="100">
        <v>0</v>
      </c>
      <c r="L27" s="101">
        <f t="shared" si="11"/>
        <v>49432725</v>
      </c>
      <c r="M27" s="86"/>
      <c r="N27" s="86"/>
    </row>
    <row r="28" spans="2:14" s="81" customFormat="1">
      <c r="B28" s="114" t="s">
        <v>40</v>
      </c>
      <c r="C28" s="10">
        <v>113525074</v>
      </c>
      <c r="D28" s="10">
        <v>0</v>
      </c>
      <c r="E28" s="10">
        <v>0</v>
      </c>
      <c r="F28" s="10">
        <v>-4800000</v>
      </c>
      <c r="G28" s="10">
        <v>-217939</v>
      </c>
      <c r="H28" s="10">
        <v>0</v>
      </c>
      <c r="I28" s="100">
        <v>-201035</v>
      </c>
      <c r="J28" s="100">
        <v>0</v>
      </c>
      <c r="K28" s="100">
        <v>0</v>
      </c>
      <c r="L28" s="101">
        <f t="shared" si="11"/>
        <v>108306100</v>
      </c>
      <c r="M28" s="86"/>
      <c r="N28" s="86"/>
    </row>
    <row r="29" spans="2:14" s="81" customFormat="1">
      <c r="B29" s="114" t="s">
        <v>41</v>
      </c>
      <c r="C29" s="10">
        <v>47425068</v>
      </c>
      <c r="D29" s="10">
        <v>0</v>
      </c>
      <c r="E29" s="10">
        <v>0</v>
      </c>
      <c r="F29" s="10">
        <v>0</v>
      </c>
      <c r="G29" s="10">
        <v>-91044</v>
      </c>
      <c r="H29" s="10">
        <v>0</v>
      </c>
      <c r="I29" s="100">
        <v>0</v>
      </c>
      <c r="J29" s="100">
        <v>0</v>
      </c>
      <c r="K29" s="100">
        <v>0</v>
      </c>
      <c r="L29" s="101">
        <f t="shared" si="11"/>
        <v>47334024</v>
      </c>
      <c r="M29" s="86"/>
      <c r="N29" s="86"/>
    </row>
    <row r="30" spans="2:14" s="81" customFormat="1">
      <c r="B30" s="114" t="s">
        <v>42</v>
      </c>
      <c r="C30" s="10">
        <v>26000000</v>
      </c>
      <c r="D30" s="10">
        <v>0</v>
      </c>
      <c r="E30" s="10">
        <v>0</v>
      </c>
      <c r="F30" s="10">
        <v>0</v>
      </c>
      <c r="G30" s="10">
        <v>0</v>
      </c>
      <c r="H30" s="10">
        <v>26000000</v>
      </c>
      <c r="I30" s="100">
        <v>0</v>
      </c>
      <c r="J30" s="100">
        <v>0</v>
      </c>
      <c r="K30" s="100">
        <v>0</v>
      </c>
      <c r="L30" s="101">
        <f t="shared" si="11"/>
        <v>52000000</v>
      </c>
      <c r="M30" s="86"/>
      <c r="N30" s="86"/>
    </row>
    <row r="31" spans="2:14" s="81" customFormat="1">
      <c r="B31" s="96" t="s">
        <v>43</v>
      </c>
      <c r="C31" s="51">
        <f t="shared" ref="C31:L31" si="12">SUM(C32:C45)</f>
        <v>452176048</v>
      </c>
      <c r="D31" s="51">
        <f t="shared" si="12"/>
        <v>0</v>
      </c>
      <c r="E31" s="51">
        <f t="shared" si="12"/>
        <v>0</v>
      </c>
      <c r="F31" s="51">
        <f t="shared" si="12"/>
        <v>0</v>
      </c>
      <c r="G31" s="51">
        <f t="shared" si="12"/>
        <v>-186048</v>
      </c>
      <c r="H31" s="51">
        <f>SUM(H32:H45)</f>
        <v>0</v>
      </c>
      <c r="I31" s="97">
        <f>SUM(I32:I45)</f>
        <v>0</v>
      </c>
      <c r="J31" s="97">
        <f t="shared" ref="J31" si="13">SUM(J32:J45)</f>
        <v>0</v>
      </c>
      <c r="K31" s="97">
        <f t="shared" si="12"/>
        <v>0</v>
      </c>
      <c r="L31" s="98">
        <f t="shared" si="12"/>
        <v>451990000</v>
      </c>
      <c r="M31" s="86"/>
      <c r="N31" s="86"/>
    </row>
    <row r="32" spans="2:14" s="81" customFormat="1">
      <c r="B32" s="114" t="s">
        <v>44</v>
      </c>
      <c r="C32" s="10">
        <v>147100000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0">
        <v>0</v>
      </c>
      <c r="J32" s="100">
        <v>21300000</v>
      </c>
      <c r="K32" s="100">
        <v>0</v>
      </c>
      <c r="L32" s="101">
        <f t="shared" si="11"/>
        <v>168400000</v>
      </c>
      <c r="M32" s="86"/>
      <c r="N32" s="86"/>
    </row>
    <row r="33" spans="2:14" s="81" customFormat="1">
      <c r="B33" s="114" t="s">
        <v>45</v>
      </c>
      <c r="C33" s="10">
        <v>43500000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0">
        <v>0</v>
      </c>
      <c r="J33" s="100">
        <v>0</v>
      </c>
      <c r="K33" s="100">
        <v>0</v>
      </c>
      <c r="L33" s="101">
        <f t="shared" si="11"/>
        <v>43500000</v>
      </c>
      <c r="M33" s="86"/>
      <c r="N33" s="86"/>
    </row>
    <row r="34" spans="2:14" s="81" customFormat="1">
      <c r="B34" s="114" t="s">
        <v>46</v>
      </c>
      <c r="C34" s="10">
        <v>1250000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0">
        <v>0</v>
      </c>
      <c r="J34" s="100">
        <v>-300000</v>
      </c>
      <c r="K34" s="100">
        <v>0</v>
      </c>
      <c r="L34" s="101">
        <f t="shared" si="11"/>
        <v>950000</v>
      </c>
      <c r="M34" s="86"/>
      <c r="N34" s="86"/>
    </row>
    <row r="35" spans="2:14" s="81" customFormat="1">
      <c r="B35" s="114" t="s">
        <v>47</v>
      </c>
      <c r="C35" s="10">
        <v>23460000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0">
        <v>0</v>
      </c>
      <c r="J35" s="100">
        <v>0</v>
      </c>
      <c r="K35" s="100">
        <v>0</v>
      </c>
      <c r="L35" s="101">
        <f t="shared" si="11"/>
        <v>23460000</v>
      </c>
      <c r="M35" s="86"/>
      <c r="N35" s="86"/>
    </row>
    <row r="36" spans="2:14" s="81" customFormat="1">
      <c r="B36" s="114" t="s">
        <v>48</v>
      </c>
      <c r="C36" s="10">
        <v>6400000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0">
        <v>0</v>
      </c>
      <c r="J36" s="100">
        <v>0</v>
      </c>
      <c r="K36" s="100">
        <v>0</v>
      </c>
      <c r="L36" s="101">
        <f t="shared" si="11"/>
        <v>6400000</v>
      </c>
      <c r="M36" s="86"/>
      <c r="N36" s="86"/>
    </row>
    <row r="37" spans="2:14" s="81" customFormat="1">
      <c r="B37" s="114" t="s">
        <v>49</v>
      </c>
      <c r="C37" s="10">
        <v>90138048</v>
      </c>
      <c r="D37" s="10">
        <v>0</v>
      </c>
      <c r="E37" s="10">
        <v>0</v>
      </c>
      <c r="F37" s="10">
        <v>0</v>
      </c>
      <c r="G37" s="10">
        <v>-172848</v>
      </c>
      <c r="H37" s="10">
        <v>0</v>
      </c>
      <c r="I37" s="100">
        <v>0</v>
      </c>
      <c r="J37" s="100">
        <v>0</v>
      </c>
      <c r="K37" s="100">
        <v>0</v>
      </c>
      <c r="L37" s="101">
        <f t="shared" si="11"/>
        <v>89965200</v>
      </c>
      <c r="M37" s="86"/>
      <c r="N37" s="86"/>
    </row>
    <row r="38" spans="2:14" s="81" customFormat="1" ht="19.5" customHeight="1">
      <c r="B38" s="114" t="s">
        <v>106</v>
      </c>
      <c r="C38" s="10">
        <v>69000000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0">
        <v>0</v>
      </c>
      <c r="J38" s="100">
        <v>0</v>
      </c>
      <c r="K38" s="100">
        <v>0</v>
      </c>
      <c r="L38" s="101">
        <f t="shared" si="11"/>
        <v>69000000</v>
      </c>
      <c r="M38" s="86"/>
      <c r="N38" s="86"/>
    </row>
    <row r="39" spans="2:14" s="81" customFormat="1">
      <c r="B39" s="114" t="s">
        <v>51</v>
      </c>
      <c r="C39" s="10">
        <v>9000000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0">
        <v>0</v>
      </c>
      <c r="J39" s="100">
        <v>0</v>
      </c>
      <c r="K39" s="100">
        <v>0</v>
      </c>
      <c r="L39" s="101">
        <f t="shared" si="11"/>
        <v>9000000</v>
      </c>
      <c r="M39" s="86"/>
      <c r="N39" s="86"/>
    </row>
    <row r="40" spans="2:14" s="81" customFormat="1" ht="18.75" customHeight="1">
      <c r="B40" s="114" t="s">
        <v>52</v>
      </c>
      <c r="C40" s="10">
        <v>7000000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0">
        <v>0</v>
      </c>
      <c r="J40" s="100">
        <v>0</v>
      </c>
      <c r="K40" s="100">
        <v>0</v>
      </c>
      <c r="L40" s="101">
        <f t="shared" si="11"/>
        <v>7000000</v>
      </c>
      <c r="M40" s="86"/>
      <c r="N40" s="86"/>
    </row>
    <row r="41" spans="2:14" s="81" customFormat="1" ht="18.75" customHeight="1">
      <c r="B41" s="114" t="s">
        <v>53</v>
      </c>
      <c r="C41" s="10">
        <v>0</v>
      </c>
      <c r="D41" s="10"/>
      <c r="E41" s="10"/>
      <c r="F41" s="10"/>
      <c r="G41" s="10">
        <v>0</v>
      </c>
      <c r="H41" s="10">
        <v>0</v>
      </c>
      <c r="I41" s="100">
        <v>0</v>
      </c>
      <c r="J41" s="100">
        <v>0</v>
      </c>
      <c r="K41" s="100">
        <v>0</v>
      </c>
      <c r="L41" s="101">
        <f t="shared" si="11"/>
        <v>0</v>
      </c>
      <c r="M41" s="86"/>
      <c r="N41" s="86"/>
    </row>
    <row r="42" spans="2:14" s="81" customFormat="1" ht="19.5" customHeight="1">
      <c r="B42" s="114" t="s">
        <v>54</v>
      </c>
      <c r="C42" s="10">
        <v>16000000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0">
        <v>0</v>
      </c>
      <c r="J42" s="100">
        <v>-15000000</v>
      </c>
      <c r="K42" s="100">
        <v>0</v>
      </c>
      <c r="L42" s="101">
        <f t="shared" si="11"/>
        <v>1000000</v>
      </c>
      <c r="M42" s="86"/>
      <c r="N42" s="86"/>
    </row>
    <row r="43" spans="2:14" s="81" customFormat="1" ht="18" customHeight="1">
      <c r="B43" s="114" t="s">
        <v>55</v>
      </c>
      <c r="C43" s="10">
        <v>2500000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0">
        <v>0</v>
      </c>
      <c r="J43" s="100">
        <v>0</v>
      </c>
      <c r="K43" s="100">
        <v>0</v>
      </c>
      <c r="L43" s="101">
        <f t="shared" si="11"/>
        <v>2500000</v>
      </c>
      <c r="M43" s="86"/>
      <c r="N43" s="86"/>
    </row>
    <row r="44" spans="2:14" s="81" customFormat="1">
      <c r="B44" s="114" t="s">
        <v>56</v>
      </c>
      <c r="C44" s="10">
        <v>6828000</v>
      </c>
      <c r="D44" s="10">
        <v>0</v>
      </c>
      <c r="E44" s="10">
        <v>0</v>
      </c>
      <c r="F44" s="10">
        <v>0</v>
      </c>
      <c r="G44" s="10">
        <v>-13200</v>
      </c>
      <c r="H44" s="10">
        <v>0</v>
      </c>
      <c r="I44" s="100">
        <v>0</v>
      </c>
      <c r="J44" s="100">
        <v>-1000000</v>
      </c>
      <c r="K44" s="100">
        <v>0</v>
      </c>
      <c r="L44" s="101">
        <f t="shared" si="11"/>
        <v>5814800</v>
      </c>
      <c r="M44" s="86"/>
      <c r="N44" s="86"/>
    </row>
    <row r="45" spans="2:14" s="81" customFormat="1" ht="21.75" customHeight="1">
      <c r="B45" s="114" t="s">
        <v>57</v>
      </c>
      <c r="C45" s="10">
        <v>30000000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0">
        <v>0</v>
      </c>
      <c r="J45" s="100">
        <v>-5000000</v>
      </c>
      <c r="K45" s="100">
        <v>0</v>
      </c>
      <c r="L45" s="101">
        <f t="shared" si="11"/>
        <v>25000000</v>
      </c>
      <c r="M45" s="86"/>
      <c r="N45" s="86"/>
    </row>
    <row r="46" spans="2:14" s="81" customFormat="1">
      <c r="B46" s="111" t="s">
        <v>58</v>
      </c>
      <c r="C46" s="48">
        <f t="shared" ref="C46:L46" si="14">+C47+C60+C74</f>
        <v>11827698141</v>
      </c>
      <c r="D46" s="48">
        <f t="shared" si="14"/>
        <v>0</v>
      </c>
      <c r="E46" s="48">
        <f t="shared" si="14"/>
        <v>30000000</v>
      </c>
      <c r="F46" s="48">
        <f t="shared" si="14"/>
        <v>0</v>
      </c>
      <c r="G46" s="48">
        <f t="shared" si="14"/>
        <v>-20087275</v>
      </c>
      <c r="H46" s="48">
        <f>+H47+H60+H74</f>
        <v>0</v>
      </c>
      <c r="I46" s="112">
        <f>+I47+I60+I74</f>
        <v>0</v>
      </c>
      <c r="J46" s="112">
        <f t="shared" ref="J46" si="15">+J47+J60+J74</f>
        <v>0</v>
      </c>
      <c r="K46" s="112">
        <f t="shared" si="14"/>
        <v>0</v>
      </c>
      <c r="L46" s="113">
        <f t="shared" si="14"/>
        <v>11837610866</v>
      </c>
      <c r="M46" s="86"/>
      <c r="N46" s="86"/>
    </row>
    <row r="47" spans="2:14" s="81" customFormat="1">
      <c r="B47" s="96" t="s">
        <v>30</v>
      </c>
      <c r="C47" s="51">
        <f>SUM(C48:C58)</f>
        <v>7836540203</v>
      </c>
      <c r="D47" s="51">
        <f>SUM(D48:D58)</f>
        <v>0</v>
      </c>
      <c r="E47" s="51">
        <f t="shared" ref="E47:L47" si="16">SUM(E48:E58)</f>
        <v>30000000</v>
      </c>
      <c r="F47" s="51">
        <f t="shared" si="16"/>
        <v>0</v>
      </c>
      <c r="G47" s="51">
        <f t="shared" si="16"/>
        <v>-14031815</v>
      </c>
      <c r="H47" s="51">
        <f>SUM(H48:H58)</f>
        <v>0</v>
      </c>
      <c r="I47" s="97">
        <f>SUM(I48:I58)</f>
        <v>0</v>
      </c>
      <c r="J47" s="97">
        <f t="shared" ref="J47" si="17">SUM(J48:J58)</f>
        <v>0</v>
      </c>
      <c r="K47" s="97">
        <f t="shared" si="16"/>
        <v>0</v>
      </c>
      <c r="L47" s="98">
        <f t="shared" si="16"/>
        <v>7852508388</v>
      </c>
      <c r="M47" s="86"/>
      <c r="N47" s="86"/>
    </row>
    <row r="48" spans="2:14" s="81" customFormat="1">
      <c r="B48" s="114" t="s">
        <v>31</v>
      </c>
      <c r="C48" s="10">
        <v>4125804600</v>
      </c>
      <c r="D48" s="10">
        <v>0</v>
      </c>
      <c r="E48" s="10">
        <v>0</v>
      </c>
      <c r="F48" s="10">
        <v>0</v>
      </c>
      <c r="G48" s="10">
        <v>-6924000</v>
      </c>
      <c r="H48" s="10">
        <v>0</v>
      </c>
      <c r="I48" s="100">
        <v>0</v>
      </c>
      <c r="J48" s="100">
        <v>0</v>
      </c>
      <c r="K48" s="100">
        <v>0</v>
      </c>
      <c r="L48" s="101">
        <f t="shared" ref="L48:L58" si="18">SUM(C48:K48)</f>
        <v>4118880600</v>
      </c>
      <c r="M48" s="86"/>
      <c r="N48" s="86"/>
    </row>
    <row r="49" spans="2:14" s="81" customFormat="1">
      <c r="B49" s="114" t="s">
        <v>32</v>
      </c>
      <c r="C49" s="10">
        <v>174798060</v>
      </c>
      <c r="D49" s="10">
        <v>0</v>
      </c>
      <c r="E49" s="10">
        <v>0</v>
      </c>
      <c r="F49" s="10">
        <v>0</v>
      </c>
      <c r="G49" s="10">
        <v>-3237588</v>
      </c>
      <c r="H49" s="10">
        <v>0</v>
      </c>
      <c r="I49" s="100">
        <v>0</v>
      </c>
      <c r="J49" s="100">
        <v>0</v>
      </c>
      <c r="K49" s="100">
        <v>0</v>
      </c>
      <c r="L49" s="101">
        <f t="shared" si="18"/>
        <v>171560472</v>
      </c>
      <c r="M49" s="86"/>
      <c r="N49" s="86"/>
    </row>
    <row r="50" spans="2:14" s="81" customFormat="1">
      <c r="B50" s="114" t="s">
        <v>33</v>
      </c>
      <c r="C50" s="10">
        <v>349589115</v>
      </c>
      <c r="D50" s="10">
        <v>0</v>
      </c>
      <c r="E50" s="10">
        <v>0</v>
      </c>
      <c r="F50" s="10">
        <v>0</v>
      </c>
      <c r="G50" s="10">
        <v>-837917</v>
      </c>
      <c r="H50" s="10">
        <v>0</v>
      </c>
      <c r="I50" s="100">
        <v>0</v>
      </c>
      <c r="J50" s="100">
        <v>0</v>
      </c>
      <c r="K50" s="100">
        <v>0</v>
      </c>
      <c r="L50" s="101">
        <f t="shared" si="18"/>
        <v>348751198</v>
      </c>
      <c r="M50" s="86"/>
      <c r="N50" s="86"/>
    </row>
    <row r="51" spans="2:14" s="81" customFormat="1">
      <c r="B51" s="114" t="s">
        <v>34</v>
      </c>
      <c r="C51" s="10">
        <v>12909600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0">
        <v>0</v>
      </c>
      <c r="J51" s="100">
        <v>0</v>
      </c>
      <c r="K51" s="100">
        <v>0</v>
      </c>
      <c r="L51" s="101">
        <f t="shared" si="18"/>
        <v>12909600</v>
      </c>
      <c r="M51" s="86"/>
      <c r="N51" s="86"/>
    </row>
    <row r="52" spans="2:14" s="81" customFormat="1">
      <c r="B52" s="114" t="s">
        <v>35</v>
      </c>
      <c r="C52" s="10">
        <v>277715416.9999997</v>
      </c>
      <c r="D52" s="10">
        <v>0</v>
      </c>
      <c r="E52" s="10">
        <v>0</v>
      </c>
      <c r="F52" s="10">
        <v>0</v>
      </c>
      <c r="G52" s="10">
        <v>-479433</v>
      </c>
      <c r="H52" s="10">
        <v>0</v>
      </c>
      <c r="I52" s="100">
        <v>0</v>
      </c>
      <c r="J52" s="100">
        <v>0</v>
      </c>
      <c r="K52" s="100">
        <v>0</v>
      </c>
      <c r="L52" s="101">
        <f t="shared" si="18"/>
        <v>277235983.9999997</v>
      </c>
      <c r="M52" s="86"/>
      <c r="N52" s="86"/>
    </row>
    <row r="53" spans="2:14" s="81" customFormat="1" ht="18.75" customHeight="1">
      <c r="B53" s="114" t="s">
        <v>36</v>
      </c>
      <c r="C53" s="10">
        <v>163358656</v>
      </c>
      <c r="D53" s="10">
        <v>0</v>
      </c>
      <c r="E53" s="10">
        <v>30000000</v>
      </c>
      <c r="F53" s="10">
        <v>0</v>
      </c>
      <c r="G53" s="10">
        <v>-277608</v>
      </c>
      <c r="H53" s="10">
        <v>0</v>
      </c>
      <c r="I53" s="100">
        <v>0</v>
      </c>
      <c r="J53" s="100">
        <v>0</v>
      </c>
      <c r="K53" s="100">
        <v>0</v>
      </c>
      <c r="L53" s="101">
        <f t="shared" si="18"/>
        <v>193081048</v>
      </c>
      <c r="M53" s="86"/>
      <c r="N53" s="86"/>
    </row>
    <row r="54" spans="2:14" s="81" customFormat="1" ht="18" customHeight="1">
      <c r="B54" s="114" t="s">
        <v>37</v>
      </c>
      <c r="C54" s="10">
        <v>102453844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0">
        <v>0</v>
      </c>
      <c r="J54" s="100">
        <v>0</v>
      </c>
      <c r="K54" s="100">
        <v>0</v>
      </c>
      <c r="L54" s="101">
        <f t="shared" si="18"/>
        <v>102453844</v>
      </c>
      <c r="M54" s="86"/>
      <c r="N54" s="86"/>
    </row>
    <row r="55" spans="2:14" s="81" customFormat="1" ht="18.75" customHeight="1">
      <c r="B55" s="114" t="s">
        <v>38</v>
      </c>
      <c r="C55" s="10">
        <v>928943000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0">
        <v>0</v>
      </c>
      <c r="J55" s="100">
        <v>0</v>
      </c>
      <c r="K55" s="100">
        <v>0</v>
      </c>
      <c r="L55" s="101">
        <f t="shared" si="18"/>
        <v>928943000</v>
      </c>
      <c r="M55" s="86"/>
      <c r="N55" s="86"/>
    </row>
    <row r="56" spans="2:14" s="81" customFormat="1">
      <c r="B56" s="114" t="s">
        <v>39</v>
      </c>
      <c r="C56" s="10">
        <v>449754155</v>
      </c>
      <c r="D56" s="10">
        <v>0</v>
      </c>
      <c r="E56" s="10">
        <v>0</v>
      </c>
      <c r="F56" s="10">
        <v>0</v>
      </c>
      <c r="G56" s="10">
        <v>-938636</v>
      </c>
      <c r="H56" s="10">
        <v>0</v>
      </c>
      <c r="I56" s="100">
        <v>0</v>
      </c>
      <c r="J56" s="100">
        <v>0</v>
      </c>
      <c r="K56" s="100">
        <v>0</v>
      </c>
      <c r="L56" s="101">
        <f t="shared" si="18"/>
        <v>448815519</v>
      </c>
      <c r="M56" s="86"/>
      <c r="N56" s="86"/>
    </row>
    <row r="57" spans="2:14" s="81" customFormat="1">
      <c r="B57" s="114" t="s">
        <v>40</v>
      </c>
      <c r="C57" s="10">
        <v>890105766</v>
      </c>
      <c r="D57" s="10">
        <v>0</v>
      </c>
      <c r="E57" s="10">
        <v>0</v>
      </c>
      <c r="F57" s="10">
        <v>0</v>
      </c>
      <c r="G57" s="10">
        <v>-722025</v>
      </c>
      <c r="H57" s="10">
        <v>0</v>
      </c>
      <c r="I57" s="100">
        <v>0</v>
      </c>
      <c r="J57" s="100">
        <v>0</v>
      </c>
      <c r="K57" s="100">
        <v>0</v>
      </c>
      <c r="L57" s="101">
        <f t="shared" si="18"/>
        <v>889383741</v>
      </c>
      <c r="M57" s="86"/>
      <c r="N57" s="86"/>
    </row>
    <row r="58" spans="2:14" s="81" customFormat="1">
      <c r="B58" s="114" t="s">
        <v>41</v>
      </c>
      <c r="C58" s="10">
        <v>361107990</v>
      </c>
      <c r="D58" s="10">
        <v>0</v>
      </c>
      <c r="E58" s="10">
        <v>0</v>
      </c>
      <c r="F58" s="10">
        <v>0</v>
      </c>
      <c r="G58" s="10">
        <v>-614608</v>
      </c>
      <c r="H58" s="10">
        <v>0</v>
      </c>
      <c r="I58" s="100">
        <v>0</v>
      </c>
      <c r="J58" s="100">
        <v>0</v>
      </c>
      <c r="K58" s="100">
        <v>0</v>
      </c>
      <c r="L58" s="101">
        <f t="shared" si="18"/>
        <v>360493382</v>
      </c>
      <c r="M58" s="86"/>
      <c r="N58" s="86"/>
    </row>
    <row r="59" spans="2:14" s="81" customFormat="1" ht="16.5" hidden="1" customHeight="1">
      <c r="B59" s="114" t="s">
        <v>42</v>
      </c>
      <c r="C59" s="10"/>
      <c r="D59" s="10"/>
      <c r="E59" s="10"/>
      <c r="F59" s="10"/>
      <c r="G59" s="10"/>
      <c r="H59" s="10"/>
      <c r="I59" s="100"/>
      <c r="J59" s="100"/>
      <c r="K59" s="100"/>
      <c r="L59" s="101"/>
      <c r="M59" s="86"/>
      <c r="N59" s="86"/>
    </row>
    <row r="60" spans="2:14" s="81" customFormat="1">
      <c r="B60" s="96" t="s">
        <v>43</v>
      </c>
      <c r="C60" s="51">
        <f t="shared" ref="C60:L60" si="19">SUM(C61:C73)</f>
        <v>2087373918</v>
      </c>
      <c r="D60" s="51">
        <f t="shared" si="19"/>
        <v>0</v>
      </c>
      <c r="E60" s="51">
        <f t="shared" si="19"/>
        <v>0</v>
      </c>
      <c r="F60" s="51">
        <f t="shared" si="19"/>
        <v>0</v>
      </c>
      <c r="G60" s="51">
        <f t="shared" si="19"/>
        <v>-6055460</v>
      </c>
      <c r="H60" s="51">
        <f>SUM(H61:H73)</f>
        <v>0</v>
      </c>
      <c r="I60" s="97">
        <f>SUM(I61:I73)</f>
        <v>0</v>
      </c>
      <c r="J60" s="97">
        <f t="shared" ref="J60" si="20">SUM(J61:J73)</f>
        <v>0</v>
      </c>
      <c r="K60" s="97">
        <f t="shared" si="19"/>
        <v>0</v>
      </c>
      <c r="L60" s="98">
        <f t="shared" si="19"/>
        <v>2081318458</v>
      </c>
      <c r="M60" s="86"/>
      <c r="N60" s="86"/>
    </row>
    <row r="61" spans="2:14" s="81" customFormat="1">
      <c r="B61" s="114" t="s">
        <v>44</v>
      </c>
      <c r="C61" s="10">
        <v>120571000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0">
        <v>0</v>
      </c>
      <c r="J61" s="100">
        <v>148000000</v>
      </c>
      <c r="K61" s="100">
        <v>0</v>
      </c>
      <c r="L61" s="101">
        <f t="shared" ref="L61:L84" si="21">SUM(C61:K61)</f>
        <v>268571000</v>
      </c>
      <c r="M61" s="86"/>
      <c r="N61" s="86"/>
    </row>
    <row r="62" spans="2:14" s="81" customFormat="1">
      <c r="B62" s="114" t="s">
        <v>45</v>
      </c>
      <c r="C62" s="10">
        <v>114275350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0">
        <v>0</v>
      </c>
      <c r="J62" s="100">
        <v>0</v>
      </c>
      <c r="K62" s="100">
        <v>0</v>
      </c>
      <c r="L62" s="101">
        <f t="shared" si="21"/>
        <v>114275350</v>
      </c>
      <c r="M62" s="86"/>
      <c r="N62" s="86"/>
    </row>
    <row r="63" spans="2:14" s="81" customFormat="1">
      <c r="B63" s="114" t="s">
        <v>46</v>
      </c>
      <c r="C63" s="10"/>
      <c r="D63" s="10"/>
      <c r="E63" s="10"/>
      <c r="F63" s="10"/>
      <c r="G63" s="10">
        <v>0</v>
      </c>
      <c r="H63" s="10">
        <v>0</v>
      </c>
      <c r="I63" s="100">
        <v>0</v>
      </c>
      <c r="J63" s="100">
        <v>0</v>
      </c>
      <c r="K63" s="100">
        <v>0</v>
      </c>
      <c r="L63" s="101">
        <f t="shared" si="21"/>
        <v>0</v>
      </c>
      <c r="M63" s="86"/>
      <c r="N63" s="86"/>
    </row>
    <row r="64" spans="2:14" s="81" customFormat="1">
      <c r="B64" s="114" t="s">
        <v>47</v>
      </c>
      <c r="C64" s="10">
        <v>21483000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0">
        <v>0</v>
      </c>
      <c r="J64" s="100">
        <v>0</v>
      </c>
      <c r="K64" s="100">
        <v>0</v>
      </c>
      <c r="L64" s="101">
        <f t="shared" si="21"/>
        <v>21483000</v>
      </c>
      <c r="M64" s="86"/>
      <c r="N64" s="86"/>
    </row>
    <row r="65" spans="2:14" s="81" customFormat="1">
      <c r="B65" s="114" t="s">
        <v>48</v>
      </c>
      <c r="C65" s="10">
        <v>201972880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0">
        <v>0</v>
      </c>
      <c r="J65" s="100">
        <v>0</v>
      </c>
      <c r="K65" s="100">
        <v>0</v>
      </c>
      <c r="L65" s="101">
        <f t="shared" si="21"/>
        <v>201972880</v>
      </c>
      <c r="M65" s="86"/>
      <c r="N65" s="86"/>
    </row>
    <row r="66" spans="2:14" s="81" customFormat="1">
      <c r="B66" s="114" t="s">
        <v>49</v>
      </c>
      <c r="C66" s="10">
        <v>395611488</v>
      </c>
      <c r="D66" s="10">
        <v>0</v>
      </c>
      <c r="E66" s="10">
        <v>0</v>
      </c>
      <c r="F66" s="10">
        <v>0</v>
      </c>
      <c r="G66" s="10">
        <f>-6667460+2400000</f>
        <v>-4267460</v>
      </c>
      <c r="H66" s="10">
        <v>0</v>
      </c>
      <c r="I66" s="100">
        <v>0</v>
      </c>
      <c r="J66" s="100">
        <v>0</v>
      </c>
      <c r="K66" s="100">
        <v>0</v>
      </c>
      <c r="L66" s="101">
        <f t="shared" si="21"/>
        <v>391344028</v>
      </c>
      <c r="M66" s="86"/>
      <c r="N66" s="86"/>
    </row>
    <row r="67" spans="2:14" s="81" customFormat="1" ht="19.5" customHeight="1">
      <c r="B67" s="114" t="s">
        <v>106</v>
      </c>
      <c r="C67" s="10">
        <v>68700000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0">
        <v>0</v>
      </c>
      <c r="J67" s="100">
        <v>0</v>
      </c>
      <c r="K67" s="100">
        <v>0</v>
      </c>
      <c r="L67" s="101">
        <f t="shared" si="21"/>
        <v>68700000</v>
      </c>
      <c r="M67" s="86"/>
      <c r="N67" s="86"/>
    </row>
    <row r="68" spans="2:14" s="81" customFormat="1">
      <c r="B68" s="114" t="s">
        <v>51</v>
      </c>
      <c r="C68" s="10">
        <v>85000000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0">
        <v>0</v>
      </c>
      <c r="J68" s="100">
        <v>0</v>
      </c>
      <c r="K68" s="100">
        <v>0</v>
      </c>
      <c r="L68" s="101">
        <f t="shared" si="21"/>
        <v>85000000</v>
      </c>
      <c r="M68" s="86"/>
      <c r="N68" s="86"/>
    </row>
    <row r="69" spans="2:14" s="81" customFormat="1" ht="18.75" customHeight="1">
      <c r="B69" s="114" t="s">
        <v>52</v>
      </c>
      <c r="C69" s="10">
        <v>21500000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0">
        <v>0</v>
      </c>
      <c r="J69" s="100">
        <v>-5000000</v>
      </c>
      <c r="K69" s="100">
        <v>0</v>
      </c>
      <c r="L69" s="101">
        <f t="shared" si="21"/>
        <v>16500000</v>
      </c>
      <c r="M69" s="86"/>
      <c r="N69" s="86"/>
    </row>
    <row r="70" spans="2:14" s="81" customFormat="1" ht="18" customHeight="1">
      <c r="B70" s="114" t="s">
        <v>53</v>
      </c>
      <c r="C70" s="10">
        <v>49228000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0">
        <v>0</v>
      </c>
      <c r="J70" s="100">
        <v>-23000000</v>
      </c>
      <c r="K70" s="100">
        <v>0</v>
      </c>
      <c r="L70" s="101">
        <f t="shared" si="21"/>
        <v>26228000</v>
      </c>
      <c r="M70" s="86"/>
      <c r="N70" s="86"/>
    </row>
    <row r="71" spans="2:14" s="81" customFormat="1" ht="18" customHeight="1">
      <c r="B71" s="114" t="s">
        <v>54</v>
      </c>
      <c r="C71" s="10"/>
      <c r="D71" s="10"/>
      <c r="E71" s="10"/>
      <c r="F71" s="10"/>
      <c r="G71" s="10">
        <v>0</v>
      </c>
      <c r="H71" s="10">
        <v>0</v>
      </c>
      <c r="I71" s="100">
        <v>0</v>
      </c>
      <c r="J71" s="100">
        <v>0</v>
      </c>
      <c r="K71" s="100">
        <v>0</v>
      </c>
      <c r="L71" s="101">
        <f t="shared" si="21"/>
        <v>0</v>
      </c>
      <c r="M71" s="86"/>
      <c r="N71" s="86"/>
    </row>
    <row r="72" spans="2:14" s="81" customFormat="1" ht="18" customHeight="1">
      <c r="B72" s="114" t="s">
        <v>55</v>
      </c>
      <c r="C72" s="10">
        <v>66773000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0">
        <v>0</v>
      </c>
      <c r="J72" s="100">
        <v>0</v>
      </c>
      <c r="K72" s="100">
        <v>0</v>
      </c>
      <c r="L72" s="101">
        <f t="shared" si="21"/>
        <v>66773000</v>
      </c>
      <c r="M72" s="86"/>
      <c r="N72" s="86"/>
    </row>
    <row r="73" spans="2:14" s="81" customFormat="1">
      <c r="B73" s="114" t="s">
        <v>56</v>
      </c>
      <c r="C73" s="10">
        <v>942259200</v>
      </c>
      <c r="D73" s="10">
        <v>0</v>
      </c>
      <c r="E73" s="10">
        <v>0</v>
      </c>
      <c r="F73" s="10">
        <v>0</v>
      </c>
      <c r="G73" s="10">
        <v>-1788000</v>
      </c>
      <c r="H73" s="10">
        <v>0</v>
      </c>
      <c r="I73" s="100">
        <v>0</v>
      </c>
      <c r="J73" s="100">
        <v>-120000000</v>
      </c>
      <c r="K73" s="100">
        <v>0</v>
      </c>
      <c r="L73" s="101">
        <f t="shared" si="21"/>
        <v>820471200</v>
      </c>
      <c r="M73" s="86"/>
      <c r="N73" s="86"/>
    </row>
    <row r="74" spans="2:14" s="81" customFormat="1" ht="21.75" customHeight="1">
      <c r="B74" s="115" t="s">
        <v>59</v>
      </c>
      <c r="C74" s="51">
        <f>SUM(C75:C85)</f>
        <v>1903784020</v>
      </c>
      <c r="D74" s="51">
        <f>SUM(D75:D85)</f>
        <v>0</v>
      </c>
      <c r="E74" s="51">
        <f>SUM(E75:E85)</f>
        <v>0</v>
      </c>
      <c r="F74" s="51">
        <f>SUM(F75:F85)</f>
        <v>0</v>
      </c>
      <c r="G74" s="51">
        <f t="shared" ref="G74:L74" si="22">SUM(G75:G84)</f>
        <v>0</v>
      </c>
      <c r="H74" s="51">
        <f>SUM(H75:H84)</f>
        <v>0</v>
      </c>
      <c r="I74" s="97">
        <f>SUM(I75:I84)</f>
        <v>0</v>
      </c>
      <c r="J74" s="97">
        <f t="shared" ref="J74" si="23">SUM(J75:J84)</f>
        <v>0</v>
      </c>
      <c r="K74" s="97">
        <f t="shared" si="22"/>
        <v>0</v>
      </c>
      <c r="L74" s="98">
        <f t="shared" si="22"/>
        <v>1903784020</v>
      </c>
      <c r="M74" s="86"/>
      <c r="N74" s="86"/>
    </row>
    <row r="75" spans="2:14" s="81" customFormat="1" ht="45">
      <c r="B75" s="116" t="s">
        <v>91</v>
      </c>
      <c r="C75" s="10">
        <v>103849800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0">
        <v>0</v>
      </c>
      <c r="J75" s="100">
        <v>0</v>
      </c>
      <c r="K75" s="100">
        <v>0</v>
      </c>
      <c r="L75" s="101">
        <f t="shared" si="21"/>
        <v>103849800</v>
      </c>
      <c r="M75" s="86"/>
      <c r="N75" s="86"/>
    </row>
    <row r="76" spans="2:14" s="81" customFormat="1">
      <c r="B76" s="117" t="s">
        <v>92</v>
      </c>
      <c r="C76" s="10">
        <v>28707000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0">
        <v>0</v>
      </c>
      <c r="J76" s="100">
        <v>0</v>
      </c>
      <c r="K76" s="100">
        <v>0</v>
      </c>
      <c r="L76" s="101">
        <f t="shared" si="21"/>
        <v>28707000</v>
      </c>
      <c r="M76" s="86"/>
      <c r="N76" s="86"/>
    </row>
    <row r="77" spans="2:14" s="81" customFormat="1">
      <c r="B77" s="117" t="s">
        <v>93</v>
      </c>
      <c r="C77" s="10">
        <v>31979000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0">
        <v>0</v>
      </c>
      <c r="J77" s="100">
        <v>0</v>
      </c>
      <c r="K77" s="100">
        <v>0</v>
      </c>
      <c r="L77" s="101">
        <f t="shared" si="21"/>
        <v>31979000</v>
      </c>
      <c r="M77" s="86"/>
      <c r="N77" s="86"/>
    </row>
    <row r="78" spans="2:14" s="81" customFormat="1" ht="30">
      <c r="B78" s="117" t="s">
        <v>94</v>
      </c>
      <c r="C78" s="10">
        <v>28758000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0">
        <v>0</v>
      </c>
      <c r="J78" s="100">
        <v>0</v>
      </c>
      <c r="K78" s="100">
        <v>0</v>
      </c>
      <c r="L78" s="101">
        <f t="shared" si="21"/>
        <v>28758000</v>
      </c>
      <c r="M78" s="86"/>
      <c r="N78" s="86"/>
    </row>
    <row r="79" spans="2:14" s="81" customFormat="1" ht="30">
      <c r="B79" s="117" t="s">
        <v>95</v>
      </c>
      <c r="C79" s="10">
        <v>7680000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0">
        <v>0</v>
      </c>
      <c r="J79" s="100">
        <v>0</v>
      </c>
      <c r="K79" s="100">
        <v>0</v>
      </c>
      <c r="L79" s="101">
        <f t="shared" si="21"/>
        <v>7680000</v>
      </c>
      <c r="M79" s="86"/>
      <c r="N79" s="86"/>
    </row>
    <row r="80" spans="2:14" s="81" customFormat="1" ht="30">
      <c r="B80" s="117" t="s">
        <v>65</v>
      </c>
      <c r="C80" s="10">
        <v>722801500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0">
        <v>0</v>
      </c>
      <c r="J80" s="100">
        <v>0</v>
      </c>
      <c r="K80" s="100">
        <v>0</v>
      </c>
      <c r="L80" s="101">
        <f t="shared" si="21"/>
        <v>722801500</v>
      </c>
      <c r="M80" s="86"/>
      <c r="N80" s="86"/>
    </row>
    <row r="81" spans="2:14" s="81" customFormat="1" ht="30">
      <c r="B81" s="117" t="s">
        <v>66</v>
      </c>
      <c r="C81" s="10">
        <v>243929720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0">
        <v>0</v>
      </c>
      <c r="J81" s="100">
        <v>0</v>
      </c>
      <c r="K81" s="100">
        <v>0</v>
      </c>
      <c r="L81" s="101">
        <f t="shared" si="21"/>
        <v>243929720</v>
      </c>
      <c r="M81" s="86"/>
      <c r="N81" s="86"/>
    </row>
    <row r="82" spans="2:14" s="81" customFormat="1" ht="30">
      <c r="B82" s="117" t="s">
        <v>67</v>
      </c>
      <c r="C82" s="10"/>
      <c r="D82" s="10"/>
      <c r="E82" s="10"/>
      <c r="F82" s="10"/>
      <c r="G82" s="10">
        <v>0</v>
      </c>
      <c r="H82" s="10">
        <v>0</v>
      </c>
      <c r="I82" s="100">
        <v>0</v>
      </c>
      <c r="J82" s="100">
        <v>0</v>
      </c>
      <c r="K82" s="100">
        <v>0</v>
      </c>
      <c r="L82" s="101">
        <f t="shared" si="21"/>
        <v>0</v>
      </c>
      <c r="M82" s="86"/>
      <c r="N82" s="86"/>
    </row>
    <row r="83" spans="2:14" s="81" customFormat="1" ht="29.25" customHeight="1">
      <c r="B83" s="117" t="s">
        <v>97</v>
      </c>
      <c r="C83" s="10">
        <v>112484000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0">
        <v>0</v>
      </c>
      <c r="J83" s="100">
        <v>0</v>
      </c>
      <c r="K83" s="100">
        <v>0</v>
      </c>
      <c r="L83" s="101">
        <f t="shared" si="21"/>
        <v>112484000</v>
      </c>
      <c r="M83" s="86"/>
      <c r="N83" s="86"/>
    </row>
    <row r="84" spans="2:14" s="81" customFormat="1" ht="30">
      <c r="B84" s="117" t="s">
        <v>98</v>
      </c>
      <c r="C84" s="10">
        <v>623595000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0">
        <v>0</v>
      </c>
      <c r="J84" s="100">
        <v>0</v>
      </c>
      <c r="K84" s="100">
        <v>0</v>
      </c>
      <c r="L84" s="101">
        <f t="shared" si="21"/>
        <v>623595000</v>
      </c>
      <c r="M84" s="86"/>
      <c r="N84" s="86"/>
    </row>
    <row r="85" spans="2:14" s="81" customFormat="1" ht="16.5" hidden="1" customHeight="1">
      <c r="B85" s="117" t="s">
        <v>71</v>
      </c>
      <c r="C85" s="28"/>
      <c r="D85" s="29"/>
      <c r="E85" s="29"/>
      <c r="F85" s="29"/>
      <c r="G85" s="29" t="e">
        <f>+#REF!+C85</f>
        <v>#REF!</v>
      </c>
      <c r="H85" s="29" t="e">
        <f>+#REF!+C85</f>
        <v>#REF!</v>
      </c>
      <c r="I85" s="118" t="e">
        <f>+#REF!+C85</f>
        <v>#REF!</v>
      </c>
      <c r="J85" s="118" t="e">
        <f>+#REF!+#REF!</f>
        <v>#REF!</v>
      </c>
      <c r="K85" s="118" t="e">
        <f>+#REF!+#REF!</f>
        <v>#REF!</v>
      </c>
      <c r="L85" s="119" t="e">
        <f>+C85+K85</f>
        <v>#REF!</v>
      </c>
      <c r="M85" s="86"/>
      <c r="N85" s="86"/>
    </row>
    <row r="86" spans="2:14" s="81" customFormat="1">
      <c r="B86" s="120" t="s">
        <v>72</v>
      </c>
      <c r="C86" s="121">
        <f t="shared" ref="C86:L86" si="24">+C17+C46</f>
        <v>13270153583</v>
      </c>
      <c r="D86" s="121">
        <f t="shared" si="24"/>
        <v>0</v>
      </c>
      <c r="E86" s="121">
        <f t="shared" si="24"/>
        <v>30000000</v>
      </c>
      <c r="F86" s="121">
        <f t="shared" si="24"/>
        <v>0</v>
      </c>
      <c r="G86" s="121">
        <f t="shared" si="24"/>
        <v>-22183247</v>
      </c>
      <c r="H86" s="121">
        <f>+H17+H46</f>
        <v>26000000</v>
      </c>
      <c r="I86" s="122">
        <f>+I17+I46</f>
        <v>0</v>
      </c>
      <c r="J86" s="122">
        <f t="shared" ref="J86" si="25">+J17+J46</f>
        <v>0</v>
      </c>
      <c r="K86" s="122">
        <f t="shared" si="24"/>
        <v>0</v>
      </c>
      <c r="L86" s="123">
        <f t="shared" si="24"/>
        <v>13303970336</v>
      </c>
      <c r="M86" s="86"/>
      <c r="N86" s="86"/>
    </row>
    <row r="87" spans="2:14" s="81" customFormat="1">
      <c r="B87" s="117" t="s">
        <v>73</v>
      </c>
      <c r="C87" s="10">
        <v>1116000000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0">
        <v>0</v>
      </c>
      <c r="J87" s="100">
        <v>0</v>
      </c>
      <c r="K87" s="100">
        <v>350000000</v>
      </c>
      <c r="L87" s="101">
        <f t="shared" ref="L87:L89" si="26">SUM(C87:K87)</f>
        <v>1466000000</v>
      </c>
      <c r="M87" s="86"/>
      <c r="N87" s="86"/>
    </row>
    <row r="88" spans="2:14" s="81" customFormat="1">
      <c r="B88" s="120" t="s">
        <v>74</v>
      </c>
      <c r="C88" s="121">
        <f t="shared" ref="C88:L88" si="27">+C86+C87</f>
        <v>14386153583</v>
      </c>
      <c r="D88" s="121">
        <f t="shared" si="27"/>
        <v>0</v>
      </c>
      <c r="E88" s="121">
        <f t="shared" si="27"/>
        <v>30000000</v>
      </c>
      <c r="F88" s="121">
        <f t="shared" si="27"/>
        <v>0</v>
      </c>
      <c r="G88" s="121">
        <f t="shared" si="27"/>
        <v>-22183247</v>
      </c>
      <c r="H88" s="121">
        <f>+H86+H87</f>
        <v>26000000</v>
      </c>
      <c r="I88" s="122">
        <f>+I86+I87</f>
        <v>0</v>
      </c>
      <c r="J88" s="122">
        <f t="shared" ref="J88" si="28">+J86+J87</f>
        <v>0</v>
      </c>
      <c r="K88" s="122">
        <f t="shared" si="27"/>
        <v>350000000</v>
      </c>
      <c r="L88" s="123">
        <f t="shared" si="27"/>
        <v>14769970336</v>
      </c>
      <c r="M88" s="86"/>
      <c r="N88" s="86"/>
    </row>
    <row r="89" spans="2:14" s="81" customFormat="1">
      <c r="B89" s="124" t="s">
        <v>75</v>
      </c>
      <c r="C89" s="10">
        <v>0</v>
      </c>
      <c r="D89" s="10">
        <v>3624486673</v>
      </c>
      <c r="E89" s="10">
        <v>-30000000</v>
      </c>
      <c r="F89" s="10">
        <v>0</v>
      </c>
      <c r="G89" s="10">
        <f>24583247-2400000</f>
        <v>22183247</v>
      </c>
      <c r="H89" s="10">
        <v>-26000000</v>
      </c>
      <c r="I89" s="100">
        <v>0</v>
      </c>
      <c r="J89" s="100">
        <v>0</v>
      </c>
      <c r="K89" s="100">
        <v>3150000000</v>
      </c>
      <c r="L89" s="101">
        <f t="shared" si="26"/>
        <v>6740669920</v>
      </c>
      <c r="M89" s="86"/>
      <c r="N89" s="86"/>
    </row>
    <row r="90" spans="2:14" s="81" customFormat="1" ht="24.75" customHeight="1" thickBot="1">
      <c r="B90" s="125" t="s">
        <v>76</v>
      </c>
      <c r="C90" s="126">
        <f t="shared" ref="C90:L90" si="29">+C88+C89</f>
        <v>14386153583</v>
      </c>
      <c r="D90" s="126">
        <f t="shared" si="29"/>
        <v>3624486673</v>
      </c>
      <c r="E90" s="126">
        <f t="shared" si="29"/>
        <v>0</v>
      </c>
      <c r="F90" s="126">
        <f t="shared" si="29"/>
        <v>0</v>
      </c>
      <c r="G90" s="126">
        <f t="shared" si="29"/>
        <v>0</v>
      </c>
      <c r="H90" s="126">
        <f>+H88+H89</f>
        <v>0</v>
      </c>
      <c r="I90" s="126">
        <f>+I88+I89</f>
        <v>0</v>
      </c>
      <c r="J90" s="127">
        <f t="shared" ref="J90" si="30">+J88+J89</f>
        <v>0</v>
      </c>
      <c r="K90" s="127">
        <f t="shared" si="29"/>
        <v>3500000000</v>
      </c>
      <c r="L90" s="128">
        <f t="shared" si="29"/>
        <v>21510640256</v>
      </c>
      <c r="M90" s="86"/>
      <c r="N90" s="86"/>
    </row>
    <row r="91" spans="2:14" s="1" customFormat="1">
      <c r="C91" s="40"/>
      <c r="L91" s="40">
        <f>+L90-L15</f>
        <v>0</v>
      </c>
    </row>
  </sheetData>
  <mergeCells count="7">
    <mergeCell ref="C4:L4"/>
    <mergeCell ref="B5:B6"/>
    <mergeCell ref="L5:L6"/>
    <mergeCell ref="B1:B4"/>
    <mergeCell ref="C1:L1"/>
    <mergeCell ref="C2:L2"/>
    <mergeCell ref="C3:L3"/>
  </mergeCells>
  <conditionalFormatting sqref="C1">
    <cfRule type="cellIs" dxfId="8" priority="3" stopIfTrue="1" operator="lessThan">
      <formula>0</formula>
    </cfRule>
  </conditionalFormatting>
  <conditionalFormatting sqref="C2">
    <cfRule type="cellIs" dxfId="7" priority="2" stopIfTrue="1" operator="lessThan">
      <formula>0</formula>
    </cfRule>
  </conditionalFormatting>
  <conditionalFormatting sqref="C3:C4">
    <cfRule type="cellIs" dxfId="6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4" fitToHeight="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20721-A96A-4071-AE01-03BB845D7045}">
  <sheetPr>
    <pageSetUpPr fitToPage="1"/>
  </sheetPr>
  <dimension ref="A1:N94"/>
  <sheetViews>
    <sheetView topLeftCell="B1" zoomScale="70" zoomScaleNormal="70" workbookViewId="0">
      <selection activeCell="C1" sqref="A1:XFD4"/>
    </sheetView>
  </sheetViews>
  <sheetFormatPr defaultColWidth="0" defaultRowHeight="17.45"/>
  <cols>
    <col min="1" max="1" width="9.42578125" style="1" hidden="1" customWidth="1"/>
    <col min="2" max="2" width="42.28515625" style="1" customWidth="1"/>
    <col min="3" max="3" width="21.7109375" style="1" customWidth="1"/>
    <col min="4" max="5" width="21.28515625" style="1" customWidth="1"/>
    <col min="6" max="8" width="18.42578125" style="1" customWidth="1"/>
    <col min="9" max="9" width="22.28515625" style="1" customWidth="1"/>
    <col min="10" max="11" width="18.42578125" style="1" customWidth="1"/>
    <col min="12" max="12" width="23.7109375" style="1" customWidth="1"/>
    <col min="13" max="13" width="18.28515625" style="1" bestFit="1" customWidth="1"/>
    <col min="14" max="14" width="16.7109375" style="1" bestFit="1" customWidth="1"/>
    <col min="15" max="237" width="11.42578125" style="1" customWidth="1"/>
    <col min="238" max="238" width="70.28515625" style="1" customWidth="1"/>
    <col min="239" max="239" width="26.28515625" style="1" customWidth="1"/>
    <col min="240" max="257" width="0" style="1" hidden="1"/>
    <col min="258" max="258" width="42.28515625" style="1" customWidth="1"/>
    <col min="259" max="259" width="20" style="1" customWidth="1"/>
    <col min="260" max="267" width="18.42578125" style="1" customWidth="1"/>
    <col min="268" max="268" width="23.7109375" style="1" customWidth="1"/>
    <col min="269" max="269" width="18.28515625" style="1" bestFit="1" customWidth="1"/>
    <col min="270" max="270" width="16.7109375" style="1" bestFit="1" customWidth="1"/>
    <col min="271" max="493" width="11.42578125" style="1" customWidth="1"/>
    <col min="494" max="494" width="70.28515625" style="1" customWidth="1"/>
    <col min="495" max="495" width="26.28515625" style="1" customWidth="1"/>
    <col min="496" max="513" width="0" style="1" hidden="1"/>
    <col min="514" max="514" width="42.28515625" style="1" customWidth="1"/>
    <col min="515" max="515" width="20" style="1" customWidth="1"/>
    <col min="516" max="523" width="18.42578125" style="1" customWidth="1"/>
    <col min="524" max="524" width="23.7109375" style="1" customWidth="1"/>
    <col min="525" max="525" width="18.28515625" style="1" bestFit="1" customWidth="1"/>
    <col min="526" max="526" width="16.7109375" style="1" bestFit="1" customWidth="1"/>
    <col min="527" max="749" width="11.42578125" style="1" customWidth="1"/>
    <col min="750" max="750" width="70.28515625" style="1" customWidth="1"/>
    <col min="751" max="751" width="26.28515625" style="1" customWidth="1"/>
    <col min="752" max="769" width="0" style="1" hidden="1"/>
    <col min="770" max="770" width="42.28515625" style="1" customWidth="1"/>
    <col min="771" max="771" width="20" style="1" customWidth="1"/>
    <col min="772" max="779" width="18.42578125" style="1" customWidth="1"/>
    <col min="780" max="780" width="23.7109375" style="1" customWidth="1"/>
    <col min="781" max="781" width="18.28515625" style="1" bestFit="1" customWidth="1"/>
    <col min="782" max="782" width="16.7109375" style="1" bestFit="1" customWidth="1"/>
    <col min="783" max="1005" width="11.42578125" style="1" customWidth="1"/>
    <col min="1006" max="1006" width="70.28515625" style="1" customWidth="1"/>
    <col min="1007" max="1007" width="26.28515625" style="1" customWidth="1"/>
    <col min="1008" max="1025" width="0" style="1" hidden="1"/>
    <col min="1026" max="1026" width="42.28515625" style="1" customWidth="1"/>
    <col min="1027" max="1027" width="20" style="1" customWidth="1"/>
    <col min="1028" max="1035" width="18.42578125" style="1" customWidth="1"/>
    <col min="1036" max="1036" width="23.7109375" style="1" customWidth="1"/>
    <col min="1037" max="1037" width="18.28515625" style="1" bestFit="1" customWidth="1"/>
    <col min="1038" max="1038" width="16.7109375" style="1" bestFit="1" customWidth="1"/>
    <col min="1039" max="1261" width="11.42578125" style="1" customWidth="1"/>
    <col min="1262" max="1262" width="70.28515625" style="1" customWidth="1"/>
    <col min="1263" max="1263" width="26.28515625" style="1" customWidth="1"/>
    <col min="1264" max="1281" width="0" style="1" hidden="1"/>
    <col min="1282" max="1282" width="42.28515625" style="1" customWidth="1"/>
    <col min="1283" max="1283" width="20" style="1" customWidth="1"/>
    <col min="1284" max="1291" width="18.42578125" style="1" customWidth="1"/>
    <col min="1292" max="1292" width="23.7109375" style="1" customWidth="1"/>
    <col min="1293" max="1293" width="18.28515625" style="1" bestFit="1" customWidth="1"/>
    <col min="1294" max="1294" width="16.7109375" style="1" bestFit="1" customWidth="1"/>
    <col min="1295" max="1517" width="11.42578125" style="1" customWidth="1"/>
    <col min="1518" max="1518" width="70.28515625" style="1" customWidth="1"/>
    <col min="1519" max="1519" width="26.28515625" style="1" customWidth="1"/>
    <col min="1520" max="1537" width="0" style="1" hidden="1"/>
    <col min="1538" max="1538" width="42.28515625" style="1" customWidth="1"/>
    <col min="1539" max="1539" width="20" style="1" customWidth="1"/>
    <col min="1540" max="1547" width="18.42578125" style="1" customWidth="1"/>
    <col min="1548" max="1548" width="23.7109375" style="1" customWidth="1"/>
    <col min="1549" max="1549" width="18.28515625" style="1" bestFit="1" customWidth="1"/>
    <col min="1550" max="1550" width="16.7109375" style="1" bestFit="1" customWidth="1"/>
    <col min="1551" max="1773" width="11.42578125" style="1" customWidth="1"/>
    <col min="1774" max="1774" width="70.28515625" style="1" customWidth="1"/>
    <col min="1775" max="1775" width="26.28515625" style="1" customWidth="1"/>
    <col min="1776" max="1793" width="0" style="1" hidden="1"/>
    <col min="1794" max="1794" width="42.28515625" style="1" customWidth="1"/>
    <col min="1795" max="1795" width="20" style="1" customWidth="1"/>
    <col min="1796" max="1803" width="18.42578125" style="1" customWidth="1"/>
    <col min="1804" max="1804" width="23.7109375" style="1" customWidth="1"/>
    <col min="1805" max="1805" width="18.28515625" style="1" bestFit="1" customWidth="1"/>
    <col min="1806" max="1806" width="16.7109375" style="1" bestFit="1" customWidth="1"/>
    <col min="1807" max="2029" width="11.42578125" style="1" customWidth="1"/>
    <col min="2030" max="2030" width="70.28515625" style="1" customWidth="1"/>
    <col min="2031" max="2031" width="26.28515625" style="1" customWidth="1"/>
    <col min="2032" max="2049" width="0" style="1" hidden="1"/>
    <col min="2050" max="2050" width="42.28515625" style="1" customWidth="1"/>
    <col min="2051" max="2051" width="20" style="1" customWidth="1"/>
    <col min="2052" max="2059" width="18.42578125" style="1" customWidth="1"/>
    <col min="2060" max="2060" width="23.7109375" style="1" customWidth="1"/>
    <col min="2061" max="2061" width="18.28515625" style="1" bestFit="1" customWidth="1"/>
    <col min="2062" max="2062" width="16.7109375" style="1" bestFit="1" customWidth="1"/>
    <col min="2063" max="2285" width="11.42578125" style="1" customWidth="1"/>
    <col min="2286" max="2286" width="70.28515625" style="1" customWidth="1"/>
    <col min="2287" max="2287" width="26.28515625" style="1" customWidth="1"/>
    <col min="2288" max="2305" width="0" style="1" hidden="1"/>
    <col min="2306" max="2306" width="42.28515625" style="1" customWidth="1"/>
    <col min="2307" max="2307" width="20" style="1" customWidth="1"/>
    <col min="2308" max="2315" width="18.42578125" style="1" customWidth="1"/>
    <col min="2316" max="2316" width="23.7109375" style="1" customWidth="1"/>
    <col min="2317" max="2317" width="18.28515625" style="1" bestFit="1" customWidth="1"/>
    <col min="2318" max="2318" width="16.7109375" style="1" bestFit="1" customWidth="1"/>
    <col min="2319" max="2541" width="11.42578125" style="1" customWidth="1"/>
    <col min="2542" max="2542" width="70.28515625" style="1" customWidth="1"/>
    <col min="2543" max="2543" width="26.28515625" style="1" customWidth="1"/>
    <col min="2544" max="2561" width="0" style="1" hidden="1"/>
    <col min="2562" max="2562" width="42.28515625" style="1" customWidth="1"/>
    <col min="2563" max="2563" width="20" style="1" customWidth="1"/>
    <col min="2564" max="2571" width="18.42578125" style="1" customWidth="1"/>
    <col min="2572" max="2572" width="23.7109375" style="1" customWidth="1"/>
    <col min="2573" max="2573" width="18.28515625" style="1" bestFit="1" customWidth="1"/>
    <col min="2574" max="2574" width="16.7109375" style="1" bestFit="1" customWidth="1"/>
    <col min="2575" max="2797" width="11.42578125" style="1" customWidth="1"/>
    <col min="2798" max="2798" width="70.28515625" style="1" customWidth="1"/>
    <col min="2799" max="2799" width="26.28515625" style="1" customWidth="1"/>
    <col min="2800" max="2817" width="0" style="1" hidden="1"/>
    <col min="2818" max="2818" width="42.28515625" style="1" customWidth="1"/>
    <col min="2819" max="2819" width="20" style="1" customWidth="1"/>
    <col min="2820" max="2827" width="18.42578125" style="1" customWidth="1"/>
    <col min="2828" max="2828" width="23.7109375" style="1" customWidth="1"/>
    <col min="2829" max="2829" width="18.28515625" style="1" bestFit="1" customWidth="1"/>
    <col min="2830" max="2830" width="16.7109375" style="1" bestFit="1" customWidth="1"/>
    <col min="2831" max="3053" width="11.42578125" style="1" customWidth="1"/>
    <col min="3054" max="3054" width="70.28515625" style="1" customWidth="1"/>
    <col min="3055" max="3055" width="26.28515625" style="1" customWidth="1"/>
    <col min="3056" max="3073" width="0" style="1" hidden="1"/>
    <col min="3074" max="3074" width="42.28515625" style="1" customWidth="1"/>
    <col min="3075" max="3075" width="20" style="1" customWidth="1"/>
    <col min="3076" max="3083" width="18.42578125" style="1" customWidth="1"/>
    <col min="3084" max="3084" width="23.7109375" style="1" customWidth="1"/>
    <col min="3085" max="3085" width="18.28515625" style="1" bestFit="1" customWidth="1"/>
    <col min="3086" max="3086" width="16.7109375" style="1" bestFit="1" customWidth="1"/>
    <col min="3087" max="3309" width="11.42578125" style="1" customWidth="1"/>
    <col min="3310" max="3310" width="70.28515625" style="1" customWidth="1"/>
    <col min="3311" max="3311" width="26.28515625" style="1" customWidth="1"/>
    <col min="3312" max="3329" width="0" style="1" hidden="1"/>
    <col min="3330" max="3330" width="42.28515625" style="1" customWidth="1"/>
    <col min="3331" max="3331" width="20" style="1" customWidth="1"/>
    <col min="3332" max="3339" width="18.42578125" style="1" customWidth="1"/>
    <col min="3340" max="3340" width="23.7109375" style="1" customWidth="1"/>
    <col min="3341" max="3341" width="18.28515625" style="1" bestFit="1" customWidth="1"/>
    <col min="3342" max="3342" width="16.7109375" style="1" bestFit="1" customWidth="1"/>
    <col min="3343" max="3565" width="11.42578125" style="1" customWidth="1"/>
    <col min="3566" max="3566" width="70.28515625" style="1" customWidth="1"/>
    <col min="3567" max="3567" width="26.28515625" style="1" customWidth="1"/>
    <col min="3568" max="3585" width="0" style="1" hidden="1"/>
    <col min="3586" max="3586" width="42.28515625" style="1" customWidth="1"/>
    <col min="3587" max="3587" width="20" style="1" customWidth="1"/>
    <col min="3588" max="3595" width="18.42578125" style="1" customWidth="1"/>
    <col min="3596" max="3596" width="23.7109375" style="1" customWidth="1"/>
    <col min="3597" max="3597" width="18.28515625" style="1" bestFit="1" customWidth="1"/>
    <col min="3598" max="3598" width="16.7109375" style="1" bestFit="1" customWidth="1"/>
    <col min="3599" max="3821" width="11.42578125" style="1" customWidth="1"/>
    <col min="3822" max="3822" width="70.28515625" style="1" customWidth="1"/>
    <col min="3823" max="3823" width="26.28515625" style="1" customWidth="1"/>
    <col min="3824" max="3841" width="0" style="1" hidden="1"/>
    <col min="3842" max="3842" width="42.28515625" style="1" customWidth="1"/>
    <col min="3843" max="3843" width="20" style="1" customWidth="1"/>
    <col min="3844" max="3851" width="18.42578125" style="1" customWidth="1"/>
    <col min="3852" max="3852" width="23.7109375" style="1" customWidth="1"/>
    <col min="3853" max="3853" width="18.28515625" style="1" bestFit="1" customWidth="1"/>
    <col min="3854" max="3854" width="16.7109375" style="1" bestFit="1" customWidth="1"/>
    <col min="3855" max="4077" width="11.42578125" style="1" customWidth="1"/>
    <col min="4078" max="4078" width="70.28515625" style="1" customWidth="1"/>
    <col min="4079" max="4079" width="26.28515625" style="1" customWidth="1"/>
    <col min="4080" max="4097" width="0" style="1" hidden="1"/>
    <col min="4098" max="4098" width="42.28515625" style="1" customWidth="1"/>
    <col min="4099" max="4099" width="20" style="1" customWidth="1"/>
    <col min="4100" max="4107" width="18.42578125" style="1" customWidth="1"/>
    <col min="4108" max="4108" width="23.7109375" style="1" customWidth="1"/>
    <col min="4109" max="4109" width="18.28515625" style="1" bestFit="1" customWidth="1"/>
    <col min="4110" max="4110" width="16.7109375" style="1" bestFit="1" customWidth="1"/>
    <col min="4111" max="4333" width="11.42578125" style="1" customWidth="1"/>
    <col min="4334" max="4334" width="70.28515625" style="1" customWidth="1"/>
    <col min="4335" max="4335" width="26.28515625" style="1" customWidth="1"/>
    <col min="4336" max="4353" width="0" style="1" hidden="1"/>
    <col min="4354" max="4354" width="42.28515625" style="1" customWidth="1"/>
    <col min="4355" max="4355" width="20" style="1" customWidth="1"/>
    <col min="4356" max="4363" width="18.42578125" style="1" customWidth="1"/>
    <col min="4364" max="4364" width="23.7109375" style="1" customWidth="1"/>
    <col min="4365" max="4365" width="18.28515625" style="1" bestFit="1" customWidth="1"/>
    <col min="4366" max="4366" width="16.7109375" style="1" bestFit="1" customWidth="1"/>
    <col min="4367" max="4589" width="11.42578125" style="1" customWidth="1"/>
    <col min="4590" max="4590" width="70.28515625" style="1" customWidth="1"/>
    <col min="4591" max="4591" width="26.28515625" style="1" customWidth="1"/>
    <col min="4592" max="4609" width="0" style="1" hidden="1"/>
    <col min="4610" max="4610" width="42.28515625" style="1" customWidth="1"/>
    <col min="4611" max="4611" width="20" style="1" customWidth="1"/>
    <col min="4612" max="4619" width="18.42578125" style="1" customWidth="1"/>
    <col min="4620" max="4620" width="23.7109375" style="1" customWidth="1"/>
    <col min="4621" max="4621" width="18.28515625" style="1" bestFit="1" customWidth="1"/>
    <col min="4622" max="4622" width="16.7109375" style="1" bestFit="1" customWidth="1"/>
    <col min="4623" max="4845" width="11.42578125" style="1" customWidth="1"/>
    <col min="4846" max="4846" width="70.28515625" style="1" customWidth="1"/>
    <col min="4847" max="4847" width="26.28515625" style="1" customWidth="1"/>
    <col min="4848" max="4865" width="0" style="1" hidden="1"/>
    <col min="4866" max="4866" width="42.28515625" style="1" customWidth="1"/>
    <col min="4867" max="4867" width="20" style="1" customWidth="1"/>
    <col min="4868" max="4875" width="18.42578125" style="1" customWidth="1"/>
    <col min="4876" max="4876" width="23.7109375" style="1" customWidth="1"/>
    <col min="4877" max="4877" width="18.28515625" style="1" bestFit="1" customWidth="1"/>
    <col min="4878" max="4878" width="16.7109375" style="1" bestFit="1" customWidth="1"/>
    <col min="4879" max="5101" width="11.42578125" style="1" customWidth="1"/>
    <col min="5102" max="5102" width="70.28515625" style="1" customWidth="1"/>
    <col min="5103" max="5103" width="26.28515625" style="1" customWidth="1"/>
    <col min="5104" max="5121" width="0" style="1" hidden="1"/>
    <col min="5122" max="5122" width="42.28515625" style="1" customWidth="1"/>
    <col min="5123" max="5123" width="20" style="1" customWidth="1"/>
    <col min="5124" max="5131" width="18.42578125" style="1" customWidth="1"/>
    <col min="5132" max="5132" width="23.7109375" style="1" customWidth="1"/>
    <col min="5133" max="5133" width="18.28515625" style="1" bestFit="1" customWidth="1"/>
    <col min="5134" max="5134" width="16.7109375" style="1" bestFit="1" customWidth="1"/>
    <col min="5135" max="5357" width="11.42578125" style="1" customWidth="1"/>
    <col min="5358" max="5358" width="70.28515625" style="1" customWidth="1"/>
    <col min="5359" max="5359" width="26.28515625" style="1" customWidth="1"/>
    <col min="5360" max="5377" width="0" style="1" hidden="1"/>
    <col min="5378" max="5378" width="42.28515625" style="1" customWidth="1"/>
    <col min="5379" max="5379" width="20" style="1" customWidth="1"/>
    <col min="5380" max="5387" width="18.42578125" style="1" customWidth="1"/>
    <col min="5388" max="5388" width="23.7109375" style="1" customWidth="1"/>
    <col min="5389" max="5389" width="18.28515625" style="1" bestFit="1" customWidth="1"/>
    <col min="5390" max="5390" width="16.7109375" style="1" bestFit="1" customWidth="1"/>
    <col min="5391" max="5613" width="11.42578125" style="1" customWidth="1"/>
    <col min="5614" max="5614" width="70.28515625" style="1" customWidth="1"/>
    <col min="5615" max="5615" width="26.28515625" style="1" customWidth="1"/>
    <col min="5616" max="5633" width="0" style="1" hidden="1"/>
    <col min="5634" max="5634" width="42.28515625" style="1" customWidth="1"/>
    <col min="5635" max="5635" width="20" style="1" customWidth="1"/>
    <col min="5636" max="5643" width="18.42578125" style="1" customWidth="1"/>
    <col min="5644" max="5644" width="23.7109375" style="1" customWidth="1"/>
    <col min="5645" max="5645" width="18.28515625" style="1" bestFit="1" customWidth="1"/>
    <col min="5646" max="5646" width="16.7109375" style="1" bestFit="1" customWidth="1"/>
    <col min="5647" max="5869" width="11.42578125" style="1" customWidth="1"/>
    <col min="5870" max="5870" width="70.28515625" style="1" customWidth="1"/>
    <col min="5871" max="5871" width="26.28515625" style="1" customWidth="1"/>
    <col min="5872" max="5889" width="0" style="1" hidden="1"/>
    <col min="5890" max="5890" width="42.28515625" style="1" customWidth="1"/>
    <col min="5891" max="5891" width="20" style="1" customWidth="1"/>
    <col min="5892" max="5899" width="18.42578125" style="1" customWidth="1"/>
    <col min="5900" max="5900" width="23.7109375" style="1" customWidth="1"/>
    <col min="5901" max="5901" width="18.28515625" style="1" bestFit="1" customWidth="1"/>
    <col min="5902" max="5902" width="16.7109375" style="1" bestFit="1" customWidth="1"/>
    <col min="5903" max="6125" width="11.42578125" style="1" customWidth="1"/>
    <col min="6126" max="6126" width="70.28515625" style="1" customWidth="1"/>
    <col min="6127" max="6127" width="26.28515625" style="1" customWidth="1"/>
    <col min="6128" max="6145" width="0" style="1" hidden="1"/>
    <col min="6146" max="6146" width="42.28515625" style="1" customWidth="1"/>
    <col min="6147" max="6147" width="20" style="1" customWidth="1"/>
    <col min="6148" max="6155" width="18.42578125" style="1" customWidth="1"/>
    <col min="6156" max="6156" width="23.7109375" style="1" customWidth="1"/>
    <col min="6157" max="6157" width="18.28515625" style="1" bestFit="1" customWidth="1"/>
    <col min="6158" max="6158" width="16.7109375" style="1" bestFit="1" customWidth="1"/>
    <col min="6159" max="6381" width="11.42578125" style="1" customWidth="1"/>
    <col min="6382" max="6382" width="70.28515625" style="1" customWidth="1"/>
    <col min="6383" max="6383" width="26.28515625" style="1" customWidth="1"/>
    <col min="6384" max="6401" width="0" style="1" hidden="1"/>
    <col min="6402" max="6402" width="42.28515625" style="1" customWidth="1"/>
    <col min="6403" max="6403" width="20" style="1" customWidth="1"/>
    <col min="6404" max="6411" width="18.42578125" style="1" customWidth="1"/>
    <col min="6412" max="6412" width="23.7109375" style="1" customWidth="1"/>
    <col min="6413" max="6413" width="18.28515625" style="1" bestFit="1" customWidth="1"/>
    <col min="6414" max="6414" width="16.7109375" style="1" bestFit="1" customWidth="1"/>
    <col min="6415" max="6637" width="11.42578125" style="1" customWidth="1"/>
    <col min="6638" max="6638" width="70.28515625" style="1" customWidth="1"/>
    <col min="6639" max="6639" width="26.28515625" style="1" customWidth="1"/>
    <col min="6640" max="6657" width="0" style="1" hidden="1"/>
    <col min="6658" max="6658" width="42.28515625" style="1" customWidth="1"/>
    <col min="6659" max="6659" width="20" style="1" customWidth="1"/>
    <col min="6660" max="6667" width="18.42578125" style="1" customWidth="1"/>
    <col min="6668" max="6668" width="23.7109375" style="1" customWidth="1"/>
    <col min="6669" max="6669" width="18.28515625" style="1" bestFit="1" customWidth="1"/>
    <col min="6670" max="6670" width="16.7109375" style="1" bestFit="1" customWidth="1"/>
    <col min="6671" max="6893" width="11.42578125" style="1" customWidth="1"/>
    <col min="6894" max="6894" width="70.28515625" style="1" customWidth="1"/>
    <col min="6895" max="6895" width="26.28515625" style="1" customWidth="1"/>
    <col min="6896" max="6913" width="0" style="1" hidden="1"/>
    <col min="6914" max="6914" width="42.28515625" style="1" customWidth="1"/>
    <col min="6915" max="6915" width="20" style="1" customWidth="1"/>
    <col min="6916" max="6923" width="18.42578125" style="1" customWidth="1"/>
    <col min="6924" max="6924" width="23.7109375" style="1" customWidth="1"/>
    <col min="6925" max="6925" width="18.28515625" style="1" bestFit="1" customWidth="1"/>
    <col min="6926" max="6926" width="16.7109375" style="1" bestFit="1" customWidth="1"/>
    <col min="6927" max="7149" width="11.42578125" style="1" customWidth="1"/>
    <col min="7150" max="7150" width="70.28515625" style="1" customWidth="1"/>
    <col min="7151" max="7151" width="26.28515625" style="1" customWidth="1"/>
    <col min="7152" max="7169" width="0" style="1" hidden="1"/>
    <col min="7170" max="7170" width="42.28515625" style="1" customWidth="1"/>
    <col min="7171" max="7171" width="20" style="1" customWidth="1"/>
    <col min="7172" max="7179" width="18.42578125" style="1" customWidth="1"/>
    <col min="7180" max="7180" width="23.7109375" style="1" customWidth="1"/>
    <col min="7181" max="7181" width="18.28515625" style="1" bestFit="1" customWidth="1"/>
    <col min="7182" max="7182" width="16.7109375" style="1" bestFit="1" customWidth="1"/>
    <col min="7183" max="7405" width="11.42578125" style="1" customWidth="1"/>
    <col min="7406" max="7406" width="70.28515625" style="1" customWidth="1"/>
    <col min="7407" max="7407" width="26.28515625" style="1" customWidth="1"/>
    <col min="7408" max="7425" width="0" style="1" hidden="1"/>
    <col min="7426" max="7426" width="42.28515625" style="1" customWidth="1"/>
    <col min="7427" max="7427" width="20" style="1" customWidth="1"/>
    <col min="7428" max="7435" width="18.42578125" style="1" customWidth="1"/>
    <col min="7436" max="7436" width="23.7109375" style="1" customWidth="1"/>
    <col min="7437" max="7437" width="18.28515625" style="1" bestFit="1" customWidth="1"/>
    <col min="7438" max="7438" width="16.7109375" style="1" bestFit="1" customWidth="1"/>
    <col min="7439" max="7661" width="11.42578125" style="1" customWidth="1"/>
    <col min="7662" max="7662" width="70.28515625" style="1" customWidth="1"/>
    <col min="7663" max="7663" width="26.28515625" style="1" customWidth="1"/>
    <col min="7664" max="7681" width="0" style="1" hidden="1"/>
    <col min="7682" max="7682" width="42.28515625" style="1" customWidth="1"/>
    <col min="7683" max="7683" width="20" style="1" customWidth="1"/>
    <col min="7684" max="7691" width="18.42578125" style="1" customWidth="1"/>
    <col min="7692" max="7692" width="23.7109375" style="1" customWidth="1"/>
    <col min="7693" max="7693" width="18.28515625" style="1" bestFit="1" customWidth="1"/>
    <col min="7694" max="7694" width="16.7109375" style="1" bestFit="1" customWidth="1"/>
    <col min="7695" max="7917" width="11.42578125" style="1" customWidth="1"/>
    <col min="7918" max="7918" width="70.28515625" style="1" customWidth="1"/>
    <col min="7919" max="7919" width="26.28515625" style="1" customWidth="1"/>
    <col min="7920" max="7937" width="0" style="1" hidden="1"/>
    <col min="7938" max="7938" width="42.28515625" style="1" customWidth="1"/>
    <col min="7939" max="7939" width="20" style="1" customWidth="1"/>
    <col min="7940" max="7947" width="18.42578125" style="1" customWidth="1"/>
    <col min="7948" max="7948" width="23.7109375" style="1" customWidth="1"/>
    <col min="7949" max="7949" width="18.28515625" style="1" bestFit="1" customWidth="1"/>
    <col min="7950" max="7950" width="16.7109375" style="1" bestFit="1" customWidth="1"/>
    <col min="7951" max="8173" width="11.42578125" style="1" customWidth="1"/>
    <col min="8174" max="8174" width="70.28515625" style="1" customWidth="1"/>
    <col min="8175" max="8175" width="26.28515625" style="1" customWidth="1"/>
    <col min="8176" max="8193" width="0" style="1" hidden="1"/>
    <col min="8194" max="8194" width="42.28515625" style="1" customWidth="1"/>
    <col min="8195" max="8195" width="20" style="1" customWidth="1"/>
    <col min="8196" max="8203" width="18.42578125" style="1" customWidth="1"/>
    <col min="8204" max="8204" width="23.7109375" style="1" customWidth="1"/>
    <col min="8205" max="8205" width="18.28515625" style="1" bestFit="1" customWidth="1"/>
    <col min="8206" max="8206" width="16.7109375" style="1" bestFit="1" customWidth="1"/>
    <col min="8207" max="8429" width="11.42578125" style="1" customWidth="1"/>
    <col min="8430" max="8430" width="70.28515625" style="1" customWidth="1"/>
    <col min="8431" max="8431" width="26.28515625" style="1" customWidth="1"/>
    <col min="8432" max="8449" width="0" style="1" hidden="1"/>
    <col min="8450" max="8450" width="42.28515625" style="1" customWidth="1"/>
    <col min="8451" max="8451" width="20" style="1" customWidth="1"/>
    <col min="8452" max="8459" width="18.42578125" style="1" customWidth="1"/>
    <col min="8460" max="8460" width="23.7109375" style="1" customWidth="1"/>
    <col min="8461" max="8461" width="18.28515625" style="1" bestFit="1" customWidth="1"/>
    <col min="8462" max="8462" width="16.7109375" style="1" bestFit="1" customWidth="1"/>
    <col min="8463" max="8685" width="11.42578125" style="1" customWidth="1"/>
    <col min="8686" max="8686" width="70.28515625" style="1" customWidth="1"/>
    <col min="8687" max="8687" width="26.28515625" style="1" customWidth="1"/>
    <col min="8688" max="8705" width="0" style="1" hidden="1"/>
    <col min="8706" max="8706" width="42.28515625" style="1" customWidth="1"/>
    <col min="8707" max="8707" width="20" style="1" customWidth="1"/>
    <col min="8708" max="8715" width="18.42578125" style="1" customWidth="1"/>
    <col min="8716" max="8716" width="23.7109375" style="1" customWidth="1"/>
    <col min="8717" max="8717" width="18.28515625" style="1" bestFit="1" customWidth="1"/>
    <col min="8718" max="8718" width="16.7109375" style="1" bestFit="1" customWidth="1"/>
    <col min="8719" max="8941" width="11.42578125" style="1" customWidth="1"/>
    <col min="8942" max="8942" width="70.28515625" style="1" customWidth="1"/>
    <col min="8943" max="8943" width="26.28515625" style="1" customWidth="1"/>
    <col min="8944" max="8961" width="0" style="1" hidden="1"/>
    <col min="8962" max="8962" width="42.28515625" style="1" customWidth="1"/>
    <col min="8963" max="8963" width="20" style="1" customWidth="1"/>
    <col min="8964" max="8971" width="18.42578125" style="1" customWidth="1"/>
    <col min="8972" max="8972" width="23.7109375" style="1" customWidth="1"/>
    <col min="8973" max="8973" width="18.28515625" style="1" bestFit="1" customWidth="1"/>
    <col min="8974" max="8974" width="16.7109375" style="1" bestFit="1" customWidth="1"/>
    <col min="8975" max="9197" width="11.42578125" style="1" customWidth="1"/>
    <col min="9198" max="9198" width="70.28515625" style="1" customWidth="1"/>
    <col min="9199" max="9199" width="26.28515625" style="1" customWidth="1"/>
    <col min="9200" max="9217" width="0" style="1" hidden="1"/>
    <col min="9218" max="9218" width="42.28515625" style="1" customWidth="1"/>
    <col min="9219" max="9219" width="20" style="1" customWidth="1"/>
    <col min="9220" max="9227" width="18.42578125" style="1" customWidth="1"/>
    <col min="9228" max="9228" width="23.7109375" style="1" customWidth="1"/>
    <col min="9229" max="9229" width="18.28515625" style="1" bestFit="1" customWidth="1"/>
    <col min="9230" max="9230" width="16.7109375" style="1" bestFit="1" customWidth="1"/>
    <col min="9231" max="9453" width="11.42578125" style="1" customWidth="1"/>
    <col min="9454" max="9454" width="70.28515625" style="1" customWidth="1"/>
    <col min="9455" max="9455" width="26.28515625" style="1" customWidth="1"/>
    <col min="9456" max="9473" width="0" style="1" hidden="1"/>
    <col min="9474" max="9474" width="42.28515625" style="1" customWidth="1"/>
    <col min="9475" max="9475" width="20" style="1" customWidth="1"/>
    <col min="9476" max="9483" width="18.42578125" style="1" customWidth="1"/>
    <col min="9484" max="9484" width="23.7109375" style="1" customWidth="1"/>
    <col min="9485" max="9485" width="18.28515625" style="1" bestFit="1" customWidth="1"/>
    <col min="9486" max="9486" width="16.7109375" style="1" bestFit="1" customWidth="1"/>
    <col min="9487" max="9709" width="11.42578125" style="1" customWidth="1"/>
    <col min="9710" max="9710" width="70.28515625" style="1" customWidth="1"/>
    <col min="9711" max="9711" width="26.28515625" style="1" customWidth="1"/>
    <col min="9712" max="9729" width="0" style="1" hidden="1"/>
    <col min="9730" max="9730" width="42.28515625" style="1" customWidth="1"/>
    <col min="9731" max="9731" width="20" style="1" customWidth="1"/>
    <col min="9732" max="9739" width="18.42578125" style="1" customWidth="1"/>
    <col min="9740" max="9740" width="23.7109375" style="1" customWidth="1"/>
    <col min="9741" max="9741" width="18.28515625" style="1" bestFit="1" customWidth="1"/>
    <col min="9742" max="9742" width="16.7109375" style="1" bestFit="1" customWidth="1"/>
    <col min="9743" max="9965" width="11.42578125" style="1" customWidth="1"/>
    <col min="9966" max="9966" width="70.28515625" style="1" customWidth="1"/>
    <col min="9967" max="9967" width="26.28515625" style="1" customWidth="1"/>
    <col min="9968" max="9985" width="0" style="1" hidden="1"/>
    <col min="9986" max="9986" width="42.28515625" style="1" customWidth="1"/>
    <col min="9987" max="9987" width="20" style="1" customWidth="1"/>
    <col min="9988" max="9995" width="18.42578125" style="1" customWidth="1"/>
    <col min="9996" max="9996" width="23.7109375" style="1" customWidth="1"/>
    <col min="9997" max="9997" width="18.28515625" style="1" bestFit="1" customWidth="1"/>
    <col min="9998" max="9998" width="16.7109375" style="1" bestFit="1" customWidth="1"/>
    <col min="9999" max="10221" width="11.42578125" style="1" customWidth="1"/>
    <col min="10222" max="10222" width="70.28515625" style="1" customWidth="1"/>
    <col min="10223" max="10223" width="26.28515625" style="1" customWidth="1"/>
    <col min="10224" max="10241" width="0" style="1" hidden="1"/>
    <col min="10242" max="10242" width="42.28515625" style="1" customWidth="1"/>
    <col min="10243" max="10243" width="20" style="1" customWidth="1"/>
    <col min="10244" max="10251" width="18.42578125" style="1" customWidth="1"/>
    <col min="10252" max="10252" width="23.7109375" style="1" customWidth="1"/>
    <col min="10253" max="10253" width="18.28515625" style="1" bestFit="1" customWidth="1"/>
    <col min="10254" max="10254" width="16.7109375" style="1" bestFit="1" customWidth="1"/>
    <col min="10255" max="10477" width="11.42578125" style="1" customWidth="1"/>
    <col min="10478" max="10478" width="70.28515625" style="1" customWidth="1"/>
    <col min="10479" max="10479" width="26.28515625" style="1" customWidth="1"/>
    <col min="10480" max="10497" width="0" style="1" hidden="1"/>
    <col min="10498" max="10498" width="42.28515625" style="1" customWidth="1"/>
    <col min="10499" max="10499" width="20" style="1" customWidth="1"/>
    <col min="10500" max="10507" width="18.42578125" style="1" customWidth="1"/>
    <col min="10508" max="10508" width="23.7109375" style="1" customWidth="1"/>
    <col min="10509" max="10509" width="18.28515625" style="1" bestFit="1" customWidth="1"/>
    <col min="10510" max="10510" width="16.7109375" style="1" bestFit="1" customWidth="1"/>
    <col min="10511" max="10733" width="11.42578125" style="1" customWidth="1"/>
    <col min="10734" max="10734" width="70.28515625" style="1" customWidth="1"/>
    <col min="10735" max="10735" width="26.28515625" style="1" customWidth="1"/>
    <col min="10736" max="10753" width="0" style="1" hidden="1"/>
    <col min="10754" max="10754" width="42.28515625" style="1" customWidth="1"/>
    <col min="10755" max="10755" width="20" style="1" customWidth="1"/>
    <col min="10756" max="10763" width="18.42578125" style="1" customWidth="1"/>
    <col min="10764" max="10764" width="23.7109375" style="1" customWidth="1"/>
    <col min="10765" max="10765" width="18.28515625" style="1" bestFit="1" customWidth="1"/>
    <col min="10766" max="10766" width="16.7109375" style="1" bestFit="1" customWidth="1"/>
    <col min="10767" max="10989" width="11.42578125" style="1" customWidth="1"/>
    <col min="10990" max="10990" width="70.28515625" style="1" customWidth="1"/>
    <col min="10991" max="10991" width="26.28515625" style="1" customWidth="1"/>
    <col min="10992" max="11009" width="0" style="1" hidden="1"/>
    <col min="11010" max="11010" width="42.28515625" style="1" customWidth="1"/>
    <col min="11011" max="11011" width="20" style="1" customWidth="1"/>
    <col min="11012" max="11019" width="18.42578125" style="1" customWidth="1"/>
    <col min="11020" max="11020" width="23.7109375" style="1" customWidth="1"/>
    <col min="11021" max="11021" width="18.28515625" style="1" bestFit="1" customWidth="1"/>
    <col min="11022" max="11022" width="16.7109375" style="1" bestFit="1" customWidth="1"/>
    <col min="11023" max="11245" width="11.42578125" style="1" customWidth="1"/>
    <col min="11246" max="11246" width="70.28515625" style="1" customWidth="1"/>
    <col min="11247" max="11247" width="26.28515625" style="1" customWidth="1"/>
    <col min="11248" max="11265" width="0" style="1" hidden="1"/>
    <col min="11266" max="11266" width="42.28515625" style="1" customWidth="1"/>
    <col min="11267" max="11267" width="20" style="1" customWidth="1"/>
    <col min="11268" max="11275" width="18.42578125" style="1" customWidth="1"/>
    <col min="11276" max="11276" width="23.7109375" style="1" customWidth="1"/>
    <col min="11277" max="11277" width="18.28515625" style="1" bestFit="1" customWidth="1"/>
    <col min="11278" max="11278" width="16.7109375" style="1" bestFit="1" customWidth="1"/>
    <col min="11279" max="11501" width="11.42578125" style="1" customWidth="1"/>
    <col min="11502" max="11502" width="70.28515625" style="1" customWidth="1"/>
    <col min="11503" max="11503" width="26.28515625" style="1" customWidth="1"/>
    <col min="11504" max="11521" width="0" style="1" hidden="1"/>
    <col min="11522" max="11522" width="42.28515625" style="1" customWidth="1"/>
    <col min="11523" max="11523" width="20" style="1" customWidth="1"/>
    <col min="11524" max="11531" width="18.42578125" style="1" customWidth="1"/>
    <col min="11532" max="11532" width="23.7109375" style="1" customWidth="1"/>
    <col min="11533" max="11533" width="18.28515625" style="1" bestFit="1" customWidth="1"/>
    <col min="11534" max="11534" width="16.7109375" style="1" bestFit="1" customWidth="1"/>
    <col min="11535" max="11757" width="11.42578125" style="1" customWidth="1"/>
    <col min="11758" max="11758" width="70.28515625" style="1" customWidth="1"/>
    <col min="11759" max="11759" width="26.28515625" style="1" customWidth="1"/>
    <col min="11760" max="11777" width="0" style="1" hidden="1"/>
    <col min="11778" max="11778" width="42.28515625" style="1" customWidth="1"/>
    <col min="11779" max="11779" width="20" style="1" customWidth="1"/>
    <col min="11780" max="11787" width="18.42578125" style="1" customWidth="1"/>
    <col min="11788" max="11788" width="23.7109375" style="1" customWidth="1"/>
    <col min="11789" max="11789" width="18.28515625" style="1" bestFit="1" customWidth="1"/>
    <col min="11790" max="11790" width="16.7109375" style="1" bestFit="1" customWidth="1"/>
    <col min="11791" max="12013" width="11.42578125" style="1" customWidth="1"/>
    <col min="12014" max="12014" width="70.28515625" style="1" customWidth="1"/>
    <col min="12015" max="12015" width="26.28515625" style="1" customWidth="1"/>
    <col min="12016" max="12033" width="0" style="1" hidden="1"/>
    <col min="12034" max="12034" width="42.28515625" style="1" customWidth="1"/>
    <col min="12035" max="12035" width="20" style="1" customWidth="1"/>
    <col min="12036" max="12043" width="18.42578125" style="1" customWidth="1"/>
    <col min="12044" max="12044" width="23.7109375" style="1" customWidth="1"/>
    <col min="12045" max="12045" width="18.28515625" style="1" bestFit="1" customWidth="1"/>
    <col min="12046" max="12046" width="16.7109375" style="1" bestFit="1" customWidth="1"/>
    <col min="12047" max="12269" width="11.42578125" style="1" customWidth="1"/>
    <col min="12270" max="12270" width="70.28515625" style="1" customWidth="1"/>
    <col min="12271" max="12271" width="26.28515625" style="1" customWidth="1"/>
    <col min="12272" max="12289" width="0" style="1" hidden="1"/>
    <col min="12290" max="12290" width="42.28515625" style="1" customWidth="1"/>
    <col min="12291" max="12291" width="20" style="1" customWidth="1"/>
    <col min="12292" max="12299" width="18.42578125" style="1" customWidth="1"/>
    <col min="12300" max="12300" width="23.7109375" style="1" customWidth="1"/>
    <col min="12301" max="12301" width="18.28515625" style="1" bestFit="1" customWidth="1"/>
    <col min="12302" max="12302" width="16.7109375" style="1" bestFit="1" customWidth="1"/>
    <col min="12303" max="12525" width="11.42578125" style="1" customWidth="1"/>
    <col min="12526" max="12526" width="70.28515625" style="1" customWidth="1"/>
    <col min="12527" max="12527" width="26.28515625" style="1" customWidth="1"/>
    <col min="12528" max="12545" width="0" style="1" hidden="1"/>
    <col min="12546" max="12546" width="42.28515625" style="1" customWidth="1"/>
    <col min="12547" max="12547" width="20" style="1" customWidth="1"/>
    <col min="12548" max="12555" width="18.42578125" style="1" customWidth="1"/>
    <col min="12556" max="12556" width="23.7109375" style="1" customWidth="1"/>
    <col min="12557" max="12557" width="18.28515625" style="1" bestFit="1" customWidth="1"/>
    <col min="12558" max="12558" width="16.7109375" style="1" bestFit="1" customWidth="1"/>
    <col min="12559" max="12781" width="11.42578125" style="1" customWidth="1"/>
    <col min="12782" max="12782" width="70.28515625" style="1" customWidth="1"/>
    <col min="12783" max="12783" width="26.28515625" style="1" customWidth="1"/>
    <col min="12784" max="12801" width="0" style="1" hidden="1"/>
    <col min="12802" max="12802" width="42.28515625" style="1" customWidth="1"/>
    <col min="12803" max="12803" width="20" style="1" customWidth="1"/>
    <col min="12804" max="12811" width="18.42578125" style="1" customWidth="1"/>
    <col min="12812" max="12812" width="23.7109375" style="1" customWidth="1"/>
    <col min="12813" max="12813" width="18.28515625" style="1" bestFit="1" customWidth="1"/>
    <col min="12814" max="12814" width="16.7109375" style="1" bestFit="1" customWidth="1"/>
    <col min="12815" max="13037" width="11.42578125" style="1" customWidth="1"/>
    <col min="13038" max="13038" width="70.28515625" style="1" customWidth="1"/>
    <col min="13039" max="13039" width="26.28515625" style="1" customWidth="1"/>
    <col min="13040" max="13057" width="0" style="1" hidden="1"/>
    <col min="13058" max="13058" width="42.28515625" style="1" customWidth="1"/>
    <col min="13059" max="13059" width="20" style="1" customWidth="1"/>
    <col min="13060" max="13067" width="18.42578125" style="1" customWidth="1"/>
    <col min="13068" max="13068" width="23.7109375" style="1" customWidth="1"/>
    <col min="13069" max="13069" width="18.28515625" style="1" bestFit="1" customWidth="1"/>
    <col min="13070" max="13070" width="16.7109375" style="1" bestFit="1" customWidth="1"/>
    <col min="13071" max="13293" width="11.42578125" style="1" customWidth="1"/>
    <col min="13294" max="13294" width="70.28515625" style="1" customWidth="1"/>
    <col min="13295" max="13295" width="26.28515625" style="1" customWidth="1"/>
    <col min="13296" max="13313" width="0" style="1" hidden="1"/>
    <col min="13314" max="13314" width="42.28515625" style="1" customWidth="1"/>
    <col min="13315" max="13315" width="20" style="1" customWidth="1"/>
    <col min="13316" max="13323" width="18.42578125" style="1" customWidth="1"/>
    <col min="13324" max="13324" width="23.7109375" style="1" customWidth="1"/>
    <col min="13325" max="13325" width="18.28515625" style="1" bestFit="1" customWidth="1"/>
    <col min="13326" max="13326" width="16.7109375" style="1" bestFit="1" customWidth="1"/>
    <col min="13327" max="13549" width="11.42578125" style="1" customWidth="1"/>
    <col min="13550" max="13550" width="70.28515625" style="1" customWidth="1"/>
    <col min="13551" max="13551" width="26.28515625" style="1" customWidth="1"/>
    <col min="13552" max="13569" width="0" style="1" hidden="1"/>
    <col min="13570" max="13570" width="42.28515625" style="1" customWidth="1"/>
    <col min="13571" max="13571" width="20" style="1" customWidth="1"/>
    <col min="13572" max="13579" width="18.42578125" style="1" customWidth="1"/>
    <col min="13580" max="13580" width="23.7109375" style="1" customWidth="1"/>
    <col min="13581" max="13581" width="18.28515625" style="1" bestFit="1" customWidth="1"/>
    <col min="13582" max="13582" width="16.7109375" style="1" bestFit="1" customWidth="1"/>
    <col min="13583" max="13805" width="11.42578125" style="1" customWidth="1"/>
    <col min="13806" max="13806" width="70.28515625" style="1" customWidth="1"/>
    <col min="13807" max="13807" width="26.28515625" style="1" customWidth="1"/>
    <col min="13808" max="13825" width="0" style="1" hidden="1"/>
    <col min="13826" max="13826" width="42.28515625" style="1" customWidth="1"/>
    <col min="13827" max="13827" width="20" style="1" customWidth="1"/>
    <col min="13828" max="13835" width="18.42578125" style="1" customWidth="1"/>
    <col min="13836" max="13836" width="23.7109375" style="1" customWidth="1"/>
    <col min="13837" max="13837" width="18.28515625" style="1" bestFit="1" customWidth="1"/>
    <col min="13838" max="13838" width="16.7109375" style="1" bestFit="1" customWidth="1"/>
    <col min="13839" max="14061" width="11.42578125" style="1" customWidth="1"/>
    <col min="14062" max="14062" width="70.28515625" style="1" customWidth="1"/>
    <col min="14063" max="14063" width="26.28515625" style="1" customWidth="1"/>
    <col min="14064" max="14081" width="0" style="1" hidden="1"/>
    <col min="14082" max="14082" width="42.28515625" style="1" customWidth="1"/>
    <col min="14083" max="14083" width="20" style="1" customWidth="1"/>
    <col min="14084" max="14091" width="18.42578125" style="1" customWidth="1"/>
    <col min="14092" max="14092" width="23.7109375" style="1" customWidth="1"/>
    <col min="14093" max="14093" width="18.28515625" style="1" bestFit="1" customWidth="1"/>
    <col min="14094" max="14094" width="16.7109375" style="1" bestFit="1" customWidth="1"/>
    <col min="14095" max="14317" width="11.42578125" style="1" customWidth="1"/>
    <col min="14318" max="14318" width="70.28515625" style="1" customWidth="1"/>
    <col min="14319" max="14319" width="26.28515625" style="1" customWidth="1"/>
    <col min="14320" max="14337" width="0" style="1" hidden="1"/>
    <col min="14338" max="14338" width="42.28515625" style="1" customWidth="1"/>
    <col min="14339" max="14339" width="20" style="1" customWidth="1"/>
    <col min="14340" max="14347" width="18.42578125" style="1" customWidth="1"/>
    <col min="14348" max="14348" width="23.7109375" style="1" customWidth="1"/>
    <col min="14349" max="14349" width="18.28515625" style="1" bestFit="1" customWidth="1"/>
    <col min="14350" max="14350" width="16.7109375" style="1" bestFit="1" customWidth="1"/>
    <col min="14351" max="14573" width="11.42578125" style="1" customWidth="1"/>
    <col min="14574" max="14574" width="70.28515625" style="1" customWidth="1"/>
    <col min="14575" max="14575" width="26.28515625" style="1" customWidth="1"/>
    <col min="14576" max="14593" width="0" style="1" hidden="1"/>
    <col min="14594" max="14594" width="42.28515625" style="1" customWidth="1"/>
    <col min="14595" max="14595" width="20" style="1" customWidth="1"/>
    <col min="14596" max="14603" width="18.42578125" style="1" customWidth="1"/>
    <col min="14604" max="14604" width="23.7109375" style="1" customWidth="1"/>
    <col min="14605" max="14605" width="18.28515625" style="1" bestFit="1" customWidth="1"/>
    <col min="14606" max="14606" width="16.7109375" style="1" bestFit="1" customWidth="1"/>
    <col min="14607" max="14829" width="11.42578125" style="1" customWidth="1"/>
    <col min="14830" max="14830" width="70.28515625" style="1" customWidth="1"/>
    <col min="14831" max="14831" width="26.28515625" style="1" customWidth="1"/>
    <col min="14832" max="14849" width="0" style="1" hidden="1"/>
    <col min="14850" max="14850" width="42.28515625" style="1" customWidth="1"/>
    <col min="14851" max="14851" width="20" style="1" customWidth="1"/>
    <col min="14852" max="14859" width="18.42578125" style="1" customWidth="1"/>
    <col min="14860" max="14860" width="23.7109375" style="1" customWidth="1"/>
    <col min="14861" max="14861" width="18.28515625" style="1" bestFit="1" customWidth="1"/>
    <col min="14862" max="14862" width="16.7109375" style="1" bestFit="1" customWidth="1"/>
    <col min="14863" max="15085" width="11.42578125" style="1" customWidth="1"/>
    <col min="15086" max="15086" width="70.28515625" style="1" customWidth="1"/>
    <col min="15087" max="15087" width="26.28515625" style="1" customWidth="1"/>
    <col min="15088" max="15105" width="0" style="1" hidden="1"/>
    <col min="15106" max="15106" width="42.28515625" style="1" customWidth="1"/>
    <col min="15107" max="15107" width="20" style="1" customWidth="1"/>
    <col min="15108" max="15115" width="18.42578125" style="1" customWidth="1"/>
    <col min="15116" max="15116" width="23.7109375" style="1" customWidth="1"/>
    <col min="15117" max="15117" width="18.28515625" style="1" bestFit="1" customWidth="1"/>
    <col min="15118" max="15118" width="16.7109375" style="1" bestFit="1" customWidth="1"/>
    <col min="15119" max="15341" width="11.42578125" style="1" customWidth="1"/>
    <col min="15342" max="15342" width="70.28515625" style="1" customWidth="1"/>
    <col min="15343" max="15343" width="26.28515625" style="1" customWidth="1"/>
    <col min="15344" max="15361" width="0" style="1" hidden="1"/>
    <col min="15362" max="15362" width="42.28515625" style="1" customWidth="1"/>
    <col min="15363" max="15363" width="20" style="1" customWidth="1"/>
    <col min="15364" max="15371" width="18.42578125" style="1" customWidth="1"/>
    <col min="15372" max="15372" width="23.7109375" style="1" customWidth="1"/>
    <col min="15373" max="15373" width="18.28515625" style="1" bestFit="1" customWidth="1"/>
    <col min="15374" max="15374" width="16.7109375" style="1" bestFit="1" customWidth="1"/>
    <col min="15375" max="15597" width="11.42578125" style="1" customWidth="1"/>
    <col min="15598" max="15598" width="70.28515625" style="1" customWidth="1"/>
    <col min="15599" max="15599" width="26.28515625" style="1" customWidth="1"/>
    <col min="15600" max="15617" width="0" style="1" hidden="1"/>
    <col min="15618" max="15618" width="42.28515625" style="1" customWidth="1"/>
    <col min="15619" max="15619" width="20" style="1" customWidth="1"/>
    <col min="15620" max="15627" width="18.42578125" style="1" customWidth="1"/>
    <col min="15628" max="15628" width="23.7109375" style="1" customWidth="1"/>
    <col min="15629" max="15629" width="18.28515625" style="1" bestFit="1" customWidth="1"/>
    <col min="15630" max="15630" width="16.7109375" style="1" bestFit="1" customWidth="1"/>
    <col min="15631" max="15853" width="11.42578125" style="1" customWidth="1"/>
    <col min="15854" max="15854" width="70.28515625" style="1" customWidth="1"/>
    <col min="15855" max="15855" width="26.28515625" style="1" customWidth="1"/>
    <col min="15856" max="15873" width="0" style="1" hidden="1"/>
    <col min="15874" max="15874" width="42.28515625" style="1" customWidth="1"/>
    <col min="15875" max="15875" width="20" style="1" customWidth="1"/>
    <col min="15876" max="15883" width="18.42578125" style="1" customWidth="1"/>
    <col min="15884" max="15884" width="23.7109375" style="1" customWidth="1"/>
    <col min="15885" max="15885" width="18.28515625" style="1" bestFit="1" customWidth="1"/>
    <col min="15886" max="15886" width="16.7109375" style="1" bestFit="1" customWidth="1"/>
    <col min="15887" max="16109" width="11.42578125" style="1" customWidth="1"/>
    <col min="16110" max="16110" width="70.28515625" style="1" customWidth="1"/>
    <col min="16111" max="16111" width="26.28515625" style="1" customWidth="1"/>
    <col min="16112" max="16129" width="0" style="1" hidden="1"/>
    <col min="16130" max="16130" width="42.28515625" style="1" customWidth="1"/>
    <col min="16131" max="16131" width="20" style="1" customWidth="1"/>
    <col min="16132" max="16139" width="18.42578125" style="1" customWidth="1"/>
    <col min="16140" max="16140" width="23.7109375" style="1" customWidth="1"/>
    <col min="16141" max="16141" width="18.28515625" style="1" bestFit="1" customWidth="1"/>
    <col min="16142" max="16142" width="16.7109375" style="1" bestFit="1" customWidth="1"/>
    <col min="16143" max="16365" width="11.42578125" style="1" customWidth="1"/>
    <col min="16366" max="16366" width="70.28515625" style="1" customWidth="1"/>
    <col min="16367" max="16367" width="26.28515625" style="1" customWidth="1"/>
    <col min="16368" max="16384" width="0" style="1" hidden="1"/>
  </cols>
  <sheetData>
    <row r="1" spans="2:12">
      <c r="B1" s="146"/>
      <c r="C1" s="149" t="s">
        <v>0</v>
      </c>
      <c r="D1" s="150"/>
      <c r="E1" s="150"/>
      <c r="F1" s="150"/>
      <c r="G1" s="150"/>
      <c r="H1" s="150"/>
      <c r="I1" s="150"/>
      <c r="J1" s="150"/>
      <c r="K1" s="150"/>
      <c r="L1" s="150"/>
    </row>
    <row r="2" spans="2:12">
      <c r="B2" s="147"/>
      <c r="C2" s="149" t="s">
        <v>1</v>
      </c>
      <c r="D2" s="150"/>
      <c r="E2" s="150"/>
      <c r="F2" s="150"/>
      <c r="G2" s="150"/>
      <c r="H2" s="150"/>
      <c r="I2" s="150"/>
      <c r="J2" s="150"/>
      <c r="K2" s="150"/>
      <c r="L2" s="150"/>
    </row>
    <row r="3" spans="2:12">
      <c r="B3" s="147"/>
      <c r="C3" s="149" t="s">
        <v>119</v>
      </c>
      <c r="D3" s="150"/>
      <c r="E3" s="150"/>
      <c r="F3" s="150"/>
      <c r="G3" s="150"/>
      <c r="H3" s="150"/>
      <c r="I3" s="150"/>
      <c r="J3" s="150"/>
      <c r="K3" s="150"/>
      <c r="L3" s="150"/>
    </row>
    <row r="4" spans="2:12" ht="18" thickBot="1">
      <c r="B4" s="148"/>
      <c r="C4" s="162" t="s">
        <v>3</v>
      </c>
      <c r="D4" s="163"/>
      <c r="E4" s="163"/>
      <c r="F4" s="163"/>
      <c r="G4" s="163"/>
      <c r="H4" s="163"/>
      <c r="I4" s="163"/>
      <c r="J4" s="163"/>
      <c r="K4" s="163"/>
      <c r="L4" s="163"/>
    </row>
    <row r="5" spans="2:12" s="81" customFormat="1" ht="33" customHeight="1">
      <c r="B5" s="164" t="s">
        <v>4</v>
      </c>
      <c r="C5" s="130" t="s">
        <v>120</v>
      </c>
      <c r="D5" s="83" t="s">
        <v>80</v>
      </c>
      <c r="E5" s="83" t="s">
        <v>80</v>
      </c>
      <c r="F5" s="168" t="s">
        <v>121</v>
      </c>
      <c r="G5" s="83" t="s">
        <v>81</v>
      </c>
      <c r="H5" s="83" t="s">
        <v>81</v>
      </c>
      <c r="I5" s="83" t="s">
        <v>80</v>
      </c>
      <c r="J5" s="83" t="s">
        <v>122</v>
      </c>
      <c r="K5" s="168" t="s">
        <v>123</v>
      </c>
      <c r="L5" s="166" t="s">
        <v>79</v>
      </c>
    </row>
    <row r="6" spans="2:12" s="81" customFormat="1" ht="33" customHeight="1" thickBot="1">
      <c r="B6" s="165"/>
      <c r="C6" s="87" t="s">
        <v>124</v>
      </c>
      <c r="D6" s="90" t="s">
        <v>125</v>
      </c>
      <c r="E6" s="90" t="s">
        <v>126</v>
      </c>
      <c r="F6" s="169"/>
      <c r="G6" s="90" t="s">
        <v>127</v>
      </c>
      <c r="H6" s="90" t="s">
        <v>128</v>
      </c>
      <c r="I6" s="90" t="s">
        <v>129</v>
      </c>
      <c r="J6" s="90" t="s">
        <v>130</v>
      </c>
      <c r="K6" s="169"/>
      <c r="L6" s="167"/>
    </row>
    <row r="7" spans="2:12" s="81" customFormat="1" ht="3" customHeight="1">
      <c r="B7" s="91"/>
      <c r="C7" s="92"/>
      <c r="D7" s="93"/>
      <c r="E7" s="93"/>
      <c r="F7" s="93"/>
      <c r="G7" s="93"/>
      <c r="H7" s="93"/>
      <c r="I7" s="93"/>
      <c r="J7" s="93"/>
      <c r="K7" s="93"/>
      <c r="L7" s="94"/>
    </row>
    <row r="8" spans="2:12" s="81" customFormat="1">
      <c r="B8" s="96" t="s">
        <v>21</v>
      </c>
      <c r="C8" s="51">
        <f t="shared" ref="C8:L8" si="0">SUM(C9:C11)</f>
        <v>17666691338</v>
      </c>
      <c r="D8" s="51">
        <f t="shared" si="0"/>
        <v>1891912984</v>
      </c>
      <c r="E8" s="51">
        <f t="shared" si="0"/>
        <v>2606839832</v>
      </c>
      <c r="F8" s="51">
        <f t="shared" si="0"/>
        <v>0</v>
      </c>
      <c r="G8" s="51">
        <f t="shared" si="0"/>
        <v>0</v>
      </c>
      <c r="H8" s="51">
        <f>SUM(H9:H11)</f>
        <v>-85844979</v>
      </c>
      <c r="I8" s="51">
        <f>SUM(I9:I11)</f>
        <v>2523000000</v>
      </c>
      <c r="J8" s="51">
        <f>SUM(J9:J11)</f>
        <v>0</v>
      </c>
      <c r="K8" s="51">
        <f t="shared" si="0"/>
        <v>0</v>
      </c>
      <c r="L8" s="98">
        <f t="shared" si="0"/>
        <v>24602599175</v>
      </c>
    </row>
    <row r="9" spans="2:12" s="81" customFormat="1">
      <c r="B9" s="99" t="s">
        <v>22</v>
      </c>
      <c r="C9" s="10">
        <v>13323453501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2500000000</v>
      </c>
      <c r="J9" s="10">
        <v>0</v>
      </c>
      <c r="K9" s="10">
        <v>0</v>
      </c>
      <c r="L9" s="101">
        <f>SUM(C9:K9)</f>
        <v>15823453501</v>
      </c>
    </row>
    <row r="10" spans="2:12" s="81" customFormat="1">
      <c r="B10" s="99" t="s">
        <v>23</v>
      </c>
      <c r="C10" s="10">
        <v>4000000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23000000</v>
      </c>
      <c r="J10" s="10">
        <v>0</v>
      </c>
      <c r="K10" s="10">
        <v>0</v>
      </c>
      <c r="L10" s="101">
        <f>SUM(C10:K10)</f>
        <v>27000000</v>
      </c>
    </row>
    <row r="11" spans="2:12" s="81" customFormat="1">
      <c r="B11" s="99" t="s">
        <v>24</v>
      </c>
      <c r="C11" s="10">
        <v>4339237837</v>
      </c>
      <c r="D11" s="10">
        <v>1891912984</v>
      </c>
      <c r="E11" s="10">
        <v>2606839832</v>
      </c>
      <c r="F11" s="10">
        <v>0</v>
      </c>
      <c r="G11" s="10">
        <v>0</v>
      </c>
      <c r="H11" s="10">
        <v>-85844979</v>
      </c>
      <c r="I11" s="10">
        <v>0</v>
      </c>
      <c r="J11" s="10">
        <v>0</v>
      </c>
      <c r="K11" s="10">
        <v>0</v>
      </c>
      <c r="L11" s="101">
        <f>SUM(C11:K11)</f>
        <v>8752145674</v>
      </c>
    </row>
    <row r="12" spans="2:12" s="81" customFormat="1" ht="1.5" customHeight="1">
      <c r="B12" s="102"/>
      <c r="C12" s="10"/>
      <c r="D12" s="10" t="s">
        <v>89</v>
      </c>
      <c r="E12" s="10" t="s">
        <v>89</v>
      </c>
      <c r="F12" s="10" t="s">
        <v>89</v>
      </c>
      <c r="G12" s="10" t="s">
        <v>89</v>
      </c>
      <c r="H12" s="10" t="s">
        <v>89</v>
      </c>
      <c r="I12" s="10" t="s">
        <v>89</v>
      </c>
      <c r="J12" s="10" t="s">
        <v>89</v>
      </c>
      <c r="K12" s="10" t="s">
        <v>89</v>
      </c>
      <c r="L12" s="101"/>
    </row>
    <row r="13" spans="2:12" s="81" customFormat="1">
      <c r="B13" s="103" t="s">
        <v>25</v>
      </c>
      <c r="C13" s="53">
        <f t="shared" ref="C13:L13" si="1">+C14</f>
        <v>240000000</v>
      </c>
      <c r="D13" s="53">
        <f t="shared" si="1"/>
        <v>0</v>
      </c>
      <c r="E13" s="53">
        <f t="shared" si="1"/>
        <v>0</v>
      </c>
      <c r="F13" s="53">
        <f t="shared" si="1"/>
        <v>0</v>
      </c>
      <c r="G13" s="53">
        <f t="shared" si="1"/>
        <v>0</v>
      </c>
      <c r="H13" s="53">
        <f t="shared" si="1"/>
        <v>0</v>
      </c>
      <c r="I13" s="53">
        <f t="shared" si="1"/>
        <v>0</v>
      </c>
      <c r="J13" s="53">
        <f t="shared" si="1"/>
        <v>0</v>
      </c>
      <c r="K13" s="53">
        <f t="shared" si="1"/>
        <v>0</v>
      </c>
      <c r="L13" s="105">
        <f t="shared" si="1"/>
        <v>240000000</v>
      </c>
    </row>
    <row r="14" spans="2:12" s="81" customFormat="1" ht="19.5" customHeight="1">
      <c r="B14" s="99" t="s">
        <v>90</v>
      </c>
      <c r="C14" s="10">
        <v>240000000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1">
        <f>SUM(C14:K14)</f>
        <v>240000000</v>
      </c>
    </row>
    <row r="15" spans="2:12" s="81" customFormat="1" ht="17.25" customHeight="1">
      <c r="B15" s="106" t="s">
        <v>27</v>
      </c>
      <c r="C15" s="55">
        <f t="shared" ref="C15:L15" si="2">+C8+C13</f>
        <v>17906691338</v>
      </c>
      <c r="D15" s="55">
        <f t="shared" si="2"/>
        <v>1891912984</v>
      </c>
      <c r="E15" s="55">
        <f t="shared" si="2"/>
        <v>2606839832</v>
      </c>
      <c r="F15" s="55">
        <f t="shared" si="2"/>
        <v>0</v>
      </c>
      <c r="G15" s="55">
        <f t="shared" si="2"/>
        <v>0</v>
      </c>
      <c r="H15" s="55">
        <f>+H8+H13</f>
        <v>-85844979</v>
      </c>
      <c r="I15" s="55">
        <f>+I8+I13</f>
        <v>2523000000</v>
      </c>
      <c r="J15" s="55">
        <f>+J8+J13</f>
        <v>0</v>
      </c>
      <c r="K15" s="55">
        <f t="shared" si="2"/>
        <v>0</v>
      </c>
      <c r="L15" s="108">
        <f t="shared" si="2"/>
        <v>24842599175</v>
      </c>
    </row>
    <row r="16" spans="2:12" s="81" customFormat="1">
      <c r="B16" s="102" t="s">
        <v>28</v>
      </c>
      <c r="C16" s="18"/>
      <c r="D16" s="18"/>
      <c r="E16" s="18"/>
      <c r="F16" s="18"/>
      <c r="G16" s="18"/>
      <c r="H16" s="18"/>
      <c r="I16" s="18"/>
      <c r="J16" s="18"/>
      <c r="K16" s="18"/>
      <c r="L16" s="110"/>
    </row>
    <row r="17" spans="2:13" s="81" customFormat="1">
      <c r="B17" s="111" t="s">
        <v>29</v>
      </c>
      <c r="C17" s="48">
        <f t="shared" ref="C17:L17" si="3">+C18+C31</f>
        <v>1727200938</v>
      </c>
      <c r="D17" s="48">
        <f t="shared" si="3"/>
        <v>21600000</v>
      </c>
      <c r="E17" s="48">
        <f t="shared" si="3"/>
        <v>0</v>
      </c>
      <c r="F17" s="48">
        <f t="shared" si="3"/>
        <v>0</v>
      </c>
      <c r="G17" s="48">
        <f t="shared" si="3"/>
        <v>-14817635</v>
      </c>
      <c r="H17" s="48">
        <f>+H18+H31</f>
        <v>0</v>
      </c>
      <c r="I17" s="48">
        <f>+I18+I31</f>
        <v>0</v>
      </c>
      <c r="J17" s="48">
        <f>+J18+J31</f>
        <v>0</v>
      </c>
      <c r="K17" s="48">
        <f t="shared" si="3"/>
        <v>0</v>
      </c>
      <c r="L17" s="113">
        <f t="shared" si="3"/>
        <v>1733983303</v>
      </c>
      <c r="M17" s="131"/>
    </row>
    <row r="18" spans="2:13" s="81" customFormat="1">
      <c r="B18" s="96" t="s">
        <v>30</v>
      </c>
      <c r="C18" s="51">
        <f t="shared" ref="C18:L18" si="4">SUM(C19:C30)</f>
        <v>1132898138</v>
      </c>
      <c r="D18" s="51">
        <f t="shared" si="4"/>
        <v>21600000</v>
      </c>
      <c r="E18" s="51">
        <f t="shared" si="4"/>
        <v>0</v>
      </c>
      <c r="F18" s="51">
        <f t="shared" si="4"/>
        <v>0</v>
      </c>
      <c r="G18" s="51">
        <f t="shared" si="4"/>
        <v>-13472435</v>
      </c>
      <c r="H18" s="51">
        <f>SUM(H19:H30)</f>
        <v>0</v>
      </c>
      <c r="I18" s="51">
        <f>SUM(I19:I30)</f>
        <v>0</v>
      </c>
      <c r="J18" s="51">
        <f>SUM(J19:J30)</f>
        <v>0</v>
      </c>
      <c r="K18" s="51">
        <f t="shared" si="4"/>
        <v>0</v>
      </c>
      <c r="L18" s="98">
        <f t="shared" si="4"/>
        <v>1141025703</v>
      </c>
      <c r="M18" s="131"/>
    </row>
    <row r="19" spans="2:13" s="81" customFormat="1">
      <c r="B19" s="114" t="s">
        <v>31</v>
      </c>
      <c r="C19" s="10">
        <v>547981200</v>
      </c>
      <c r="D19" s="10">
        <v>0</v>
      </c>
      <c r="E19" s="10">
        <v>0</v>
      </c>
      <c r="F19" s="10">
        <v>0</v>
      </c>
      <c r="G19" s="10">
        <v>-7392000</v>
      </c>
      <c r="H19" s="10">
        <v>0</v>
      </c>
      <c r="I19" s="10">
        <v>0</v>
      </c>
      <c r="J19" s="10">
        <v>0</v>
      </c>
      <c r="K19" s="10">
        <v>0</v>
      </c>
      <c r="L19" s="101">
        <f t="shared" ref="L19:L30" si="5">SUM(C19:K19)</f>
        <v>540589200</v>
      </c>
    </row>
    <row r="20" spans="2:13" s="81" customFormat="1">
      <c r="B20" s="114" t="s">
        <v>32</v>
      </c>
      <c r="C20" s="10">
        <v>3240000</v>
      </c>
      <c r="D20" s="10">
        <v>0</v>
      </c>
      <c r="E20" s="10">
        <v>0</v>
      </c>
      <c r="F20" s="10">
        <v>0</v>
      </c>
      <c r="G20" s="10">
        <v>-46300</v>
      </c>
      <c r="H20" s="10">
        <v>0</v>
      </c>
      <c r="I20" s="10">
        <v>0</v>
      </c>
      <c r="J20" s="10">
        <v>0</v>
      </c>
      <c r="K20" s="10">
        <v>0</v>
      </c>
      <c r="L20" s="101">
        <f t="shared" si="5"/>
        <v>3193700</v>
      </c>
    </row>
    <row r="21" spans="2:13" s="81" customFormat="1" ht="17.25" customHeight="1">
      <c r="B21" s="114" t="s">
        <v>33</v>
      </c>
      <c r="C21" s="10">
        <v>45989100</v>
      </c>
      <c r="D21" s="10">
        <v>0</v>
      </c>
      <c r="E21" s="10">
        <v>0</v>
      </c>
      <c r="F21" s="10">
        <v>0</v>
      </c>
      <c r="G21" s="10">
        <v>-620600</v>
      </c>
      <c r="H21" s="10">
        <v>0</v>
      </c>
      <c r="I21" s="10">
        <v>0</v>
      </c>
      <c r="J21" s="10">
        <v>0</v>
      </c>
      <c r="K21" s="10">
        <v>0</v>
      </c>
      <c r="L21" s="101">
        <f t="shared" si="5"/>
        <v>45368500</v>
      </c>
    </row>
    <row r="22" spans="2:13" s="81" customFormat="1" ht="18" customHeight="1">
      <c r="B22" s="114" t="s">
        <v>34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1">
        <f t="shared" si="5"/>
        <v>0</v>
      </c>
    </row>
    <row r="23" spans="2:13" s="81" customFormat="1">
      <c r="B23" s="114" t="s">
        <v>35</v>
      </c>
      <c r="C23" s="10">
        <v>38054300</v>
      </c>
      <c r="D23" s="10">
        <v>0</v>
      </c>
      <c r="E23" s="10">
        <v>0</v>
      </c>
      <c r="F23" s="10">
        <v>0</v>
      </c>
      <c r="G23" s="10">
        <v>-513300</v>
      </c>
      <c r="H23" s="10">
        <v>0</v>
      </c>
      <c r="I23" s="10">
        <v>0</v>
      </c>
      <c r="J23" s="10">
        <v>0</v>
      </c>
      <c r="K23" s="10">
        <v>0</v>
      </c>
      <c r="L23" s="101">
        <f t="shared" si="5"/>
        <v>37541000</v>
      </c>
    </row>
    <row r="24" spans="2:13" s="81" customFormat="1" ht="18.75" customHeight="1">
      <c r="B24" s="114" t="s">
        <v>36</v>
      </c>
      <c r="C24" s="10">
        <v>144261038</v>
      </c>
      <c r="D24" s="10">
        <v>0</v>
      </c>
      <c r="E24" s="10">
        <v>0</v>
      </c>
      <c r="F24" s="10">
        <v>0</v>
      </c>
      <c r="G24" s="10">
        <v>-1947335</v>
      </c>
      <c r="H24" s="10">
        <v>0</v>
      </c>
      <c r="I24" s="10">
        <v>0</v>
      </c>
      <c r="J24" s="10">
        <v>0</v>
      </c>
      <c r="K24" s="10">
        <v>0</v>
      </c>
      <c r="L24" s="101">
        <f t="shared" si="5"/>
        <v>142313703</v>
      </c>
      <c r="M24" s="131"/>
    </row>
    <row r="25" spans="2:13" s="81" customFormat="1" ht="18" customHeight="1">
      <c r="B25" s="114" t="s">
        <v>37</v>
      </c>
      <c r="C25" s="10">
        <v>2689200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1">
        <f t="shared" si="5"/>
        <v>2689200</v>
      </c>
    </row>
    <row r="26" spans="2:13" s="81" customFormat="1" ht="18" customHeight="1">
      <c r="B26" s="114" t="s">
        <v>38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1">
        <f t="shared" si="5"/>
        <v>0</v>
      </c>
    </row>
    <row r="27" spans="2:13" s="81" customFormat="1">
      <c r="B27" s="114" t="s">
        <v>39</v>
      </c>
      <c r="C27" s="10">
        <v>51507800</v>
      </c>
      <c r="D27" s="10">
        <v>0</v>
      </c>
      <c r="E27" s="10">
        <v>0</v>
      </c>
      <c r="F27" s="10">
        <v>0</v>
      </c>
      <c r="G27" s="10">
        <v>-695100</v>
      </c>
      <c r="H27" s="10">
        <v>0</v>
      </c>
      <c r="I27" s="10">
        <v>0</v>
      </c>
      <c r="J27" s="10">
        <v>0</v>
      </c>
      <c r="K27" s="10">
        <v>0</v>
      </c>
      <c r="L27" s="101">
        <f t="shared" si="5"/>
        <v>50812700</v>
      </c>
    </row>
    <row r="28" spans="2:13" s="81" customFormat="1">
      <c r="B28" s="114" t="s">
        <v>40</v>
      </c>
      <c r="C28" s="10">
        <v>118057100</v>
      </c>
      <c r="D28" s="10">
        <v>0</v>
      </c>
      <c r="E28" s="10">
        <v>0</v>
      </c>
      <c r="F28" s="10">
        <v>0</v>
      </c>
      <c r="G28" s="10">
        <v>-1592500</v>
      </c>
      <c r="H28" s="10">
        <v>0</v>
      </c>
      <c r="I28" s="10">
        <v>0</v>
      </c>
      <c r="J28" s="10">
        <v>0</v>
      </c>
      <c r="K28" s="10">
        <v>0</v>
      </c>
      <c r="L28" s="101">
        <f t="shared" si="5"/>
        <v>116464600</v>
      </c>
    </row>
    <row r="29" spans="2:13" s="81" customFormat="1">
      <c r="B29" s="114" t="s">
        <v>41</v>
      </c>
      <c r="C29" s="10">
        <v>49318400</v>
      </c>
      <c r="D29" s="10">
        <v>0</v>
      </c>
      <c r="E29" s="10">
        <v>0</v>
      </c>
      <c r="F29" s="10">
        <v>0</v>
      </c>
      <c r="G29" s="10">
        <v>-665300</v>
      </c>
      <c r="H29" s="10">
        <v>0</v>
      </c>
      <c r="I29" s="10">
        <v>0</v>
      </c>
      <c r="J29" s="10">
        <v>0</v>
      </c>
      <c r="K29" s="10">
        <v>0</v>
      </c>
      <c r="L29" s="101">
        <f t="shared" si="5"/>
        <v>48653100</v>
      </c>
    </row>
    <row r="30" spans="2:13" s="81" customFormat="1">
      <c r="B30" s="114" t="s">
        <v>42</v>
      </c>
      <c r="C30" s="10">
        <v>131800000</v>
      </c>
      <c r="D30" s="10">
        <v>21600000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1">
        <f t="shared" si="5"/>
        <v>153400000</v>
      </c>
    </row>
    <row r="31" spans="2:13" s="81" customFormat="1">
      <c r="B31" s="96" t="s">
        <v>43</v>
      </c>
      <c r="C31" s="51">
        <f t="shared" ref="C31:L31" si="6">SUM(C32:C45)</f>
        <v>594302800</v>
      </c>
      <c r="D31" s="51">
        <f t="shared" si="6"/>
        <v>0</v>
      </c>
      <c r="E31" s="51">
        <f t="shared" si="6"/>
        <v>0</v>
      </c>
      <c r="F31" s="51">
        <f t="shared" si="6"/>
        <v>0</v>
      </c>
      <c r="G31" s="51">
        <f t="shared" si="6"/>
        <v>-1345200</v>
      </c>
      <c r="H31" s="51">
        <f>SUM(H32:H45)</f>
        <v>0</v>
      </c>
      <c r="I31" s="51">
        <f>SUM(I32:I45)</f>
        <v>0</v>
      </c>
      <c r="J31" s="51">
        <f>SUM(J32:J45)</f>
        <v>0</v>
      </c>
      <c r="K31" s="51">
        <f t="shared" si="6"/>
        <v>0</v>
      </c>
      <c r="L31" s="98">
        <f t="shared" si="6"/>
        <v>592957600</v>
      </c>
      <c r="M31" s="131"/>
    </row>
    <row r="32" spans="2:13" s="81" customFormat="1">
      <c r="B32" s="114" t="s">
        <v>44</v>
      </c>
      <c r="C32" s="10">
        <v>277400000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1">
        <f t="shared" ref="L32:L45" si="7">SUM(C32:K32)</f>
        <v>277400000</v>
      </c>
    </row>
    <row r="33" spans="2:14" s="81" customFormat="1">
      <c r="B33" s="114" t="s">
        <v>45</v>
      </c>
      <c r="C33" s="10">
        <v>44200000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1">
        <f t="shared" si="7"/>
        <v>44200000</v>
      </c>
    </row>
    <row r="34" spans="2:14" s="81" customFormat="1">
      <c r="B34" s="114" t="s">
        <v>46</v>
      </c>
      <c r="C34" s="10">
        <v>1000000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1">
        <f t="shared" si="7"/>
        <v>1000000</v>
      </c>
    </row>
    <row r="35" spans="2:14" s="81" customFormat="1">
      <c r="B35" s="114" t="s">
        <v>47</v>
      </c>
      <c r="C35" s="10">
        <v>24520000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1">
        <f t="shared" si="7"/>
        <v>24520000</v>
      </c>
    </row>
    <row r="36" spans="2:14" s="81" customFormat="1">
      <c r="B36" s="114" t="s">
        <v>48</v>
      </c>
      <c r="C36" s="10">
        <v>7000000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1">
        <f t="shared" si="7"/>
        <v>7000000</v>
      </c>
    </row>
    <row r="37" spans="2:14" s="81" customFormat="1">
      <c r="B37" s="114" t="s">
        <v>49</v>
      </c>
      <c r="C37" s="10">
        <v>92664000</v>
      </c>
      <c r="D37" s="10">
        <v>0</v>
      </c>
      <c r="E37" s="10">
        <v>0</v>
      </c>
      <c r="F37" s="10">
        <v>0</v>
      </c>
      <c r="G37" s="10">
        <v>-1250400</v>
      </c>
      <c r="H37" s="10">
        <v>0</v>
      </c>
      <c r="I37" s="10">
        <v>0</v>
      </c>
      <c r="J37" s="10">
        <v>0</v>
      </c>
      <c r="K37" s="10">
        <v>0</v>
      </c>
      <c r="L37" s="101">
        <f t="shared" si="7"/>
        <v>91413600</v>
      </c>
      <c r="M37" s="86"/>
      <c r="N37" s="86"/>
    </row>
    <row r="38" spans="2:14" s="81" customFormat="1" ht="19.5" customHeight="1">
      <c r="B38" s="114" t="s">
        <v>106</v>
      </c>
      <c r="C38" s="10">
        <v>55000000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1">
        <f t="shared" si="7"/>
        <v>55000000</v>
      </c>
    </row>
    <row r="39" spans="2:14" s="81" customFormat="1">
      <c r="B39" s="114" t="s">
        <v>51</v>
      </c>
      <c r="C39" s="10">
        <v>9000000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1">
        <f t="shared" si="7"/>
        <v>9000000</v>
      </c>
    </row>
    <row r="40" spans="2:14" s="81" customFormat="1" ht="18.75" customHeight="1">
      <c r="B40" s="114" t="s">
        <v>52</v>
      </c>
      <c r="C40" s="10">
        <v>7000000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1">
        <f t="shared" si="7"/>
        <v>7000000</v>
      </c>
    </row>
    <row r="41" spans="2:14" s="81" customFormat="1" ht="18.75" customHeight="1">
      <c r="B41" s="114" t="s">
        <v>53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1">
        <f t="shared" si="7"/>
        <v>0</v>
      </c>
    </row>
    <row r="42" spans="2:14" s="81" customFormat="1" ht="19.5" customHeight="1">
      <c r="B42" s="114" t="s">
        <v>54</v>
      </c>
      <c r="C42" s="10">
        <v>42000000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1">
        <f t="shared" si="7"/>
        <v>42000000</v>
      </c>
    </row>
    <row r="43" spans="2:14" s="81" customFormat="1" ht="18" customHeight="1">
      <c r="B43" s="114" t="s">
        <v>55</v>
      </c>
      <c r="C43" s="10">
        <v>2500000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1">
        <f t="shared" si="7"/>
        <v>2500000</v>
      </c>
    </row>
    <row r="44" spans="2:14" s="81" customFormat="1">
      <c r="B44" s="114" t="s">
        <v>56</v>
      </c>
      <c r="C44" s="10">
        <v>7018800</v>
      </c>
      <c r="D44" s="10">
        <v>0</v>
      </c>
      <c r="E44" s="10">
        <v>0</v>
      </c>
      <c r="F44" s="10">
        <v>0</v>
      </c>
      <c r="G44" s="10">
        <v>-94800</v>
      </c>
      <c r="H44" s="10">
        <v>0</v>
      </c>
      <c r="I44" s="10">
        <v>0</v>
      </c>
      <c r="J44" s="10">
        <v>0</v>
      </c>
      <c r="K44" s="10">
        <v>0</v>
      </c>
      <c r="L44" s="101">
        <f t="shared" si="7"/>
        <v>6924000</v>
      </c>
    </row>
    <row r="45" spans="2:14" s="81" customFormat="1" ht="21.75" customHeight="1">
      <c r="B45" s="114" t="s">
        <v>57</v>
      </c>
      <c r="C45" s="10">
        <v>25000000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1">
        <f t="shared" si="7"/>
        <v>25000000</v>
      </c>
    </row>
    <row r="46" spans="2:14" s="81" customFormat="1">
      <c r="B46" s="111" t="s">
        <v>58</v>
      </c>
      <c r="C46" s="48">
        <f t="shared" ref="C46:L46" si="8">+C47+C60+C74</f>
        <v>14847145050</v>
      </c>
      <c r="D46" s="48">
        <f t="shared" si="8"/>
        <v>1870312984</v>
      </c>
      <c r="E46" s="48">
        <f t="shared" si="8"/>
        <v>0</v>
      </c>
      <c r="F46" s="48">
        <f t="shared" si="8"/>
        <v>0</v>
      </c>
      <c r="G46" s="48">
        <f t="shared" si="8"/>
        <v>-65605040</v>
      </c>
      <c r="H46" s="48">
        <f>+H47+H60+H74</f>
        <v>0</v>
      </c>
      <c r="I46" s="48">
        <f>+I47+I60+I74</f>
        <v>0</v>
      </c>
      <c r="J46" s="48">
        <f>+J47+J60+J74</f>
        <v>0</v>
      </c>
      <c r="K46" s="48">
        <f t="shared" si="8"/>
        <v>0</v>
      </c>
      <c r="L46" s="113">
        <f t="shared" si="8"/>
        <v>16651852994</v>
      </c>
    </row>
    <row r="47" spans="2:14" s="81" customFormat="1">
      <c r="B47" s="96" t="s">
        <v>30</v>
      </c>
      <c r="C47" s="51">
        <f t="shared" ref="C47:L47" si="9">SUM(C48:C58)</f>
        <v>9606422779</v>
      </c>
      <c r="D47" s="51">
        <f t="shared" si="9"/>
        <v>947864973</v>
      </c>
      <c r="E47" s="51">
        <f t="shared" si="9"/>
        <v>0</v>
      </c>
      <c r="F47" s="51">
        <f t="shared" si="9"/>
        <v>0</v>
      </c>
      <c r="G47" s="51">
        <f t="shared" si="9"/>
        <v>-53625040</v>
      </c>
      <c r="H47" s="51">
        <f>SUM(H48:H58)</f>
        <v>0</v>
      </c>
      <c r="I47" s="51">
        <f>SUM(I48:I58)</f>
        <v>0</v>
      </c>
      <c r="J47" s="51">
        <f>SUM(J48:J58)</f>
        <v>96930165</v>
      </c>
      <c r="K47" s="51">
        <f t="shared" si="9"/>
        <v>0</v>
      </c>
      <c r="L47" s="98">
        <f t="shared" si="9"/>
        <v>10597592877</v>
      </c>
    </row>
    <row r="48" spans="2:14" s="81" customFormat="1">
      <c r="B48" s="114" t="s">
        <v>31</v>
      </c>
      <c r="C48" s="10">
        <v>4446143100</v>
      </c>
      <c r="D48" s="10">
        <v>581679688</v>
      </c>
      <c r="E48" s="10">
        <v>0</v>
      </c>
      <c r="F48" s="10">
        <v>47814000</v>
      </c>
      <c r="G48" s="10">
        <v>-32553400</v>
      </c>
      <c r="H48" s="10">
        <v>0</v>
      </c>
      <c r="I48" s="10">
        <v>0</v>
      </c>
      <c r="J48" s="10">
        <v>33399375</v>
      </c>
      <c r="K48" s="10">
        <v>11475000</v>
      </c>
      <c r="L48" s="101">
        <f t="shared" ref="L48:L58" si="10">SUM(C48:K48)</f>
        <v>5087957763</v>
      </c>
      <c r="N48" s="131"/>
    </row>
    <row r="49" spans="2:14" s="81" customFormat="1">
      <c r="B49" s="114" t="s">
        <v>32</v>
      </c>
      <c r="C49" s="10">
        <v>199584000</v>
      </c>
      <c r="D49" s="10">
        <v>33710433</v>
      </c>
      <c r="E49" s="10">
        <v>0</v>
      </c>
      <c r="F49" s="10">
        <v>0</v>
      </c>
      <c r="G49" s="10">
        <v>-2218000</v>
      </c>
      <c r="H49" s="10">
        <v>0</v>
      </c>
      <c r="I49" s="10">
        <v>0</v>
      </c>
      <c r="J49" s="10">
        <v>319362</v>
      </c>
      <c r="K49" s="10">
        <v>0</v>
      </c>
      <c r="L49" s="101">
        <f t="shared" si="10"/>
        <v>231395795</v>
      </c>
      <c r="N49" s="131"/>
    </row>
    <row r="50" spans="2:14" s="81" customFormat="1">
      <c r="B50" s="114" t="s">
        <v>33</v>
      </c>
      <c r="C50" s="10">
        <v>377710800</v>
      </c>
      <c r="D50" s="10">
        <v>49343525</v>
      </c>
      <c r="E50" s="10">
        <v>0</v>
      </c>
      <c r="F50" s="10">
        <v>3823400</v>
      </c>
      <c r="G50" s="10">
        <v>-2938900</v>
      </c>
      <c r="H50" s="10">
        <v>0</v>
      </c>
      <c r="I50" s="10">
        <v>0</v>
      </c>
      <c r="J50" s="10">
        <v>2698563</v>
      </c>
      <c r="K50" s="10">
        <v>957000</v>
      </c>
      <c r="L50" s="101">
        <f t="shared" si="10"/>
        <v>431594388</v>
      </c>
      <c r="N50" s="131"/>
    </row>
    <row r="51" spans="2:14" s="81" customFormat="1">
      <c r="B51" s="114" t="s">
        <v>34</v>
      </c>
      <c r="C51" s="10">
        <v>10758600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1">
        <f t="shared" si="10"/>
        <v>10758600</v>
      </c>
      <c r="N51" s="131"/>
    </row>
    <row r="52" spans="2:14" s="81" customFormat="1">
      <c r="B52" s="114" t="s">
        <v>35</v>
      </c>
      <c r="C52" s="10">
        <v>299841100</v>
      </c>
      <c r="D52" s="10">
        <v>38778646</v>
      </c>
      <c r="E52" s="10">
        <v>0</v>
      </c>
      <c r="F52" s="10">
        <v>3187300</v>
      </c>
      <c r="G52" s="10">
        <v>-2308500</v>
      </c>
      <c r="H52" s="10">
        <v>0</v>
      </c>
      <c r="I52" s="10">
        <v>0</v>
      </c>
      <c r="J52" s="10">
        <v>2226624</v>
      </c>
      <c r="K52" s="10">
        <v>797000</v>
      </c>
      <c r="L52" s="101">
        <f t="shared" si="10"/>
        <v>342522170</v>
      </c>
      <c r="N52" s="131"/>
    </row>
    <row r="53" spans="2:14" s="81" customFormat="1" ht="18.75" customHeight="1">
      <c r="B53" s="114" t="s">
        <v>36</v>
      </c>
      <c r="C53" s="10">
        <v>197973479</v>
      </c>
      <c r="D53" s="10">
        <v>0</v>
      </c>
      <c r="E53" s="10">
        <v>0</v>
      </c>
      <c r="F53" s="10">
        <v>-73129200</v>
      </c>
      <c r="G53" s="10">
        <v>-1001740</v>
      </c>
      <c r="H53" s="10">
        <v>0</v>
      </c>
      <c r="I53" s="10">
        <v>0</v>
      </c>
      <c r="J53" s="10">
        <v>0</v>
      </c>
      <c r="K53" s="10">
        <v>-17806000</v>
      </c>
      <c r="L53" s="101">
        <f t="shared" si="10"/>
        <v>106036539</v>
      </c>
      <c r="N53" s="131"/>
    </row>
    <row r="54" spans="2:14" s="81" customFormat="1" ht="18" customHeight="1">
      <c r="B54" s="114" t="s">
        <v>37</v>
      </c>
      <c r="C54" s="10">
        <v>115852500</v>
      </c>
      <c r="D54" s="10">
        <v>18526267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470400</v>
      </c>
      <c r="K54" s="10">
        <v>0</v>
      </c>
      <c r="L54" s="101">
        <f t="shared" si="10"/>
        <v>134849167</v>
      </c>
      <c r="M54" s="132"/>
      <c r="N54" s="131"/>
    </row>
    <row r="55" spans="2:14" s="81" customFormat="1" ht="18.75" customHeight="1">
      <c r="B55" s="114" t="s">
        <v>38</v>
      </c>
      <c r="C55" s="10">
        <v>2149473000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45000000</v>
      </c>
      <c r="K55" s="10">
        <v>0</v>
      </c>
      <c r="L55" s="101">
        <f t="shared" si="10"/>
        <v>2194473000</v>
      </c>
      <c r="N55" s="131"/>
    </row>
    <row r="56" spans="2:14" s="81" customFormat="1">
      <c r="B56" s="114" t="s">
        <v>39</v>
      </c>
      <c r="C56" s="10">
        <v>463946600</v>
      </c>
      <c r="D56" s="10">
        <v>55264900</v>
      </c>
      <c r="E56" s="10">
        <v>0</v>
      </c>
      <c r="F56" s="10">
        <v>4282500</v>
      </c>
      <c r="G56" s="10">
        <v>-3543100</v>
      </c>
      <c r="H56" s="10">
        <v>0</v>
      </c>
      <c r="I56" s="10">
        <v>0</v>
      </c>
      <c r="J56" s="10">
        <v>3022392</v>
      </c>
      <c r="K56" s="10">
        <v>1071000</v>
      </c>
      <c r="L56" s="101">
        <f t="shared" si="10"/>
        <v>524044292</v>
      </c>
      <c r="N56" s="131"/>
    </row>
    <row r="57" spans="2:14" s="81" customFormat="1">
      <c r="B57" s="114" t="s">
        <v>40</v>
      </c>
      <c r="C57" s="10">
        <v>955963400</v>
      </c>
      <c r="D57" s="10">
        <v>120304389</v>
      </c>
      <c r="E57" s="10">
        <v>0</v>
      </c>
      <c r="F57" s="10">
        <v>9890400</v>
      </c>
      <c r="G57" s="10">
        <v>-6471800</v>
      </c>
      <c r="H57" s="10">
        <v>0</v>
      </c>
      <c r="I57" s="10">
        <v>0</v>
      </c>
      <c r="J57" s="10">
        <v>6907743</v>
      </c>
      <c r="K57" s="10">
        <v>2473000</v>
      </c>
      <c r="L57" s="101">
        <f t="shared" si="10"/>
        <v>1089067132</v>
      </c>
      <c r="N57" s="131"/>
    </row>
    <row r="58" spans="2:14" s="81" customFormat="1">
      <c r="B58" s="114" t="s">
        <v>41</v>
      </c>
      <c r="C58" s="10">
        <v>389176200</v>
      </c>
      <c r="D58" s="10">
        <v>50257125</v>
      </c>
      <c r="E58" s="10">
        <v>0</v>
      </c>
      <c r="F58" s="10">
        <v>4131600</v>
      </c>
      <c r="G58" s="10">
        <v>-2589600</v>
      </c>
      <c r="H58" s="10">
        <v>0</v>
      </c>
      <c r="I58" s="10">
        <v>0</v>
      </c>
      <c r="J58" s="10">
        <v>2885706</v>
      </c>
      <c r="K58" s="10">
        <v>1033000</v>
      </c>
      <c r="L58" s="101">
        <f t="shared" si="10"/>
        <v>444894031</v>
      </c>
      <c r="N58" s="131"/>
    </row>
    <row r="59" spans="2:14" s="81" customFormat="1" hidden="1">
      <c r="B59" s="114" t="s">
        <v>42</v>
      </c>
      <c r="C59" s="10"/>
      <c r="D59" s="10"/>
      <c r="E59" s="10"/>
      <c r="F59" s="10"/>
      <c r="G59" s="10"/>
      <c r="H59" s="10"/>
      <c r="I59" s="10"/>
      <c r="J59" s="10"/>
      <c r="K59" s="10"/>
      <c r="L59" s="101"/>
    </row>
    <row r="60" spans="2:14" s="81" customFormat="1">
      <c r="B60" s="96" t="s">
        <v>43</v>
      </c>
      <c r="C60" s="51">
        <f t="shared" ref="C60:L60" si="11">SUM(C61:C73)</f>
        <v>2423445053</v>
      </c>
      <c r="D60" s="51">
        <f t="shared" si="11"/>
        <v>338848011</v>
      </c>
      <c r="E60" s="51">
        <f t="shared" si="11"/>
        <v>0</v>
      </c>
      <c r="F60" s="51">
        <f t="shared" si="11"/>
        <v>0</v>
      </c>
      <c r="G60" s="51">
        <f t="shared" si="11"/>
        <v>-11980000</v>
      </c>
      <c r="H60" s="51">
        <f>SUM(H61:H73)</f>
        <v>0</v>
      </c>
      <c r="I60" s="51">
        <f>SUM(I61:I73)</f>
        <v>0</v>
      </c>
      <c r="J60" s="51">
        <f>SUM(J61:J73)</f>
        <v>61908712</v>
      </c>
      <c r="K60" s="51">
        <f t="shared" si="11"/>
        <v>0</v>
      </c>
      <c r="L60" s="98">
        <f t="shared" si="11"/>
        <v>2812221776</v>
      </c>
    </row>
    <row r="61" spans="2:14" s="81" customFormat="1">
      <c r="B61" s="114" t="s">
        <v>44</v>
      </c>
      <c r="C61" s="10">
        <v>275255000</v>
      </c>
      <c r="D61" s="10">
        <f>100000000+5000000</f>
        <v>105000000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35000000</v>
      </c>
      <c r="K61" s="10">
        <v>0</v>
      </c>
      <c r="L61" s="101">
        <f t="shared" ref="L61:L85" si="12">SUM(C61:K61)</f>
        <v>415255000</v>
      </c>
    </row>
    <row r="62" spans="2:14" s="81" customFormat="1">
      <c r="B62" s="114" t="s">
        <v>45</v>
      </c>
      <c r="C62" s="10">
        <v>117878460</v>
      </c>
      <c r="D62" s="10">
        <v>7000000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4000000</v>
      </c>
      <c r="K62" s="10">
        <v>0</v>
      </c>
      <c r="L62" s="101">
        <f t="shared" si="12"/>
        <v>128878460</v>
      </c>
    </row>
    <row r="63" spans="2:14" s="81" customFormat="1">
      <c r="B63" s="114" t="s">
        <v>46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1">
        <f t="shared" si="12"/>
        <v>0</v>
      </c>
    </row>
    <row r="64" spans="2:14" s="81" customFormat="1">
      <c r="B64" s="114" t="s">
        <v>47</v>
      </c>
      <c r="C64" s="10">
        <v>27166000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1">
        <f t="shared" si="12"/>
        <v>27166000</v>
      </c>
    </row>
    <row r="65" spans="2:14" s="81" customFormat="1">
      <c r="B65" s="114" t="s">
        <v>48</v>
      </c>
      <c r="C65" s="10">
        <v>223504356</v>
      </c>
      <c r="D65" s="10">
        <v>1300000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1">
        <f t="shared" si="12"/>
        <v>224804356</v>
      </c>
    </row>
    <row r="66" spans="2:14" s="81" customFormat="1">
      <c r="B66" s="114" t="s">
        <v>49</v>
      </c>
      <c r="C66" s="10">
        <v>406087317</v>
      </c>
      <c r="D66" s="10">
        <v>0</v>
      </c>
      <c r="E66" s="10">
        <v>0</v>
      </c>
      <c r="F66" s="10">
        <v>0</v>
      </c>
      <c r="G66" s="10">
        <v>-3900000</v>
      </c>
      <c r="H66" s="10">
        <v>0</v>
      </c>
      <c r="I66" s="10">
        <v>0</v>
      </c>
      <c r="J66" s="10">
        <v>0</v>
      </c>
      <c r="K66" s="10">
        <v>0</v>
      </c>
      <c r="L66" s="101">
        <f t="shared" si="12"/>
        <v>402187317</v>
      </c>
      <c r="M66" s="133"/>
      <c r="N66" s="131"/>
    </row>
    <row r="67" spans="2:14" s="81" customFormat="1" ht="19.5" customHeight="1">
      <c r="B67" s="114" t="s">
        <v>106</v>
      </c>
      <c r="C67" s="10">
        <v>120000000</v>
      </c>
      <c r="D67" s="10">
        <v>2500000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3530441</v>
      </c>
      <c r="K67" s="10">
        <v>0</v>
      </c>
      <c r="L67" s="101">
        <f t="shared" si="12"/>
        <v>126030441</v>
      </c>
    </row>
    <row r="68" spans="2:14" s="81" customFormat="1">
      <c r="B68" s="114" t="s">
        <v>51</v>
      </c>
      <c r="C68" s="10">
        <v>106000000</v>
      </c>
      <c r="D68" s="10">
        <v>30978880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250000</v>
      </c>
      <c r="K68" s="10">
        <v>0</v>
      </c>
      <c r="L68" s="101">
        <f t="shared" si="12"/>
        <v>137228880</v>
      </c>
    </row>
    <row r="69" spans="2:14" s="81" customFormat="1" ht="18.75" customHeight="1">
      <c r="B69" s="114" t="s">
        <v>52</v>
      </c>
      <c r="C69" s="10">
        <v>18288000</v>
      </c>
      <c r="D69" s="10">
        <v>4000000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7928271</v>
      </c>
      <c r="K69" s="10">
        <v>0</v>
      </c>
      <c r="L69" s="101">
        <f t="shared" si="12"/>
        <v>30216271</v>
      </c>
    </row>
    <row r="70" spans="2:14" s="81" customFormat="1" ht="18" customHeight="1">
      <c r="B70" s="114" t="s">
        <v>53</v>
      </c>
      <c r="C70" s="10">
        <v>18113520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1">
        <f t="shared" si="12"/>
        <v>18113520</v>
      </c>
    </row>
    <row r="71" spans="2:14" s="81" customFormat="1" ht="18" customHeight="1">
      <c r="B71" s="114" t="s">
        <v>54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1">
        <f t="shared" si="12"/>
        <v>0</v>
      </c>
    </row>
    <row r="72" spans="2:14" s="81" customFormat="1" ht="18" customHeight="1">
      <c r="B72" s="114" t="s">
        <v>55</v>
      </c>
      <c r="C72" s="10">
        <v>86374000</v>
      </c>
      <c r="D72" s="10">
        <v>5352464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11200000</v>
      </c>
      <c r="K72" s="10">
        <v>0</v>
      </c>
      <c r="L72" s="101">
        <f t="shared" si="12"/>
        <v>102926464</v>
      </c>
    </row>
    <row r="73" spans="2:14" s="81" customFormat="1">
      <c r="B73" s="114" t="s">
        <v>56</v>
      </c>
      <c r="C73" s="10">
        <v>1024778400</v>
      </c>
      <c r="D73" s="10">
        <v>182716667</v>
      </c>
      <c r="E73" s="10">
        <v>0</v>
      </c>
      <c r="F73" s="10">
        <v>0</v>
      </c>
      <c r="G73" s="10">
        <v>-8080000</v>
      </c>
      <c r="H73" s="10">
        <v>0</v>
      </c>
      <c r="I73" s="10">
        <v>0</v>
      </c>
      <c r="J73" s="10">
        <v>0</v>
      </c>
      <c r="K73" s="10">
        <v>0</v>
      </c>
      <c r="L73" s="101">
        <f t="shared" si="12"/>
        <v>1199415067</v>
      </c>
    </row>
    <row r="74" spans="2:14" s="81" customFormat="1" ht="21.75" customHeight="1">
      <c r="B74" s="115" t="s">
        <v>59</v>
      </c>
      <c r="C74" s="51">
        <f t="shared" ref="C74:K74" si="13">SUM(C75:C86)</f>
        <v>2817277218</v>
      </c>
      <c r="D74" s="51">
        <f t="shared" si="13"/>
        <v>583600000</v>
      </c>
      <c r="E74" s="51">
        <f t="shared" si="13"/>
        <v>0</v>
      </c>
      <c r="F74" s="51">
        <f t="shared" si="13"/>
        <v>0</v>
      </c>
      <c r="G74" s="51">
        <f t="shared" si="13"/>
        <v>0</v>
      </c>
      <c r="H74" s="51">
        <f>SUM(H75:H86)</f>
        <v>0</v>
      </c>
      <c r="I74" s="51">
        <f>SUM(I75:I86)</f>
        <v>0</v>
      </c>
      <c r="J74" s="51">
        <f>SUM(J75:J86)</f>
        <v>-158838877</v>
      </c>
      <c r="K74" s="51">
        <f t="shared" si="13"/>
        <v>0</v>
      </c>
      <c r="L74" s="98">
        <f>SUM(L75:L85)</f>
        <v>3242038341</v>
      </c>
    </row>
    <row r="75" spans="2:14" s="81" customFormat="1" ht="45">
      <c r="B75" s="134" t="s">
        <v>91</v>
      </c>
      <c r="C75" s="10">
        <v>105824000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1">
        <f t="shared" si="12"/>
        <v>105824000</v>
      </c>
    </row>
    <row r="76" spans="2:14" s="81" customFormat="1" ht="30">
      <c r="B76" s="135" t="s">
        <v>92</v>
      </c>
      <c r="C76" s="10">
        <v>57097000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1">
        <f t="shared" si="12"/>
        <v>57097000</v>
      </c>
    </row>
    <row r="77" spans="2:14" s="81" customFormat="1" ht="30">
      <c r="B77" s="135" t="s">
        <v>93</v>
      </c>
      <c r="C77" s="10">
        <v>34580000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1">
        <f t="shared" si="12"/>
        <v>34580000</v>
      </c>
    </row>
    <row r="78" spans="2:14" s="81" customFormat="1" ht="45">
      <c r="B78" s="135" t="s">
        <v>94</v>
      </c>
      <c r="C78" s="10">
        <v>32188000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1">
        <f t="shared" si="12"/>
        <v>32188000</v>
      </c>
    </row>
    <row r="79" spans="2:14" s="81" customFormat="1" ht="30">
      <c r="B79" s="135" t="s">
        <v>95</v>
      </c>
      <c r="C79" s="10">
        <v>7400000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1">
        <f t="shared" si="12"/>
        <v>7400000</v>
      </c>
    </row>
    <row r="80" spans="2:14" s="81" customFormat="1" ht="45">
      <c r="B80" s="135" t="s">
        <v>65</v>
      </c>
      <c r="C80" s="10">
        <v>1474524958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1">
        <f t="shared" si="12"/>
        <v>1474524958</v>
      </c>
    </row>
    <row r="81" spans="2:12" s="81" customFormat="1" ht="30">
      <c r="B81" s="135" t="s">
        <v>66</v>
      </c>
      <c r="C81" s="10">
        <v>228873260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1">
        <f t="shared" si="12"/>
        <v>228873260</v>
      </c>
    </row>
    <row r="82" spans="2:12" s="81" customFormat="1" ht="30">
      <c r="B82" s="135" t="s">
        <v>67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1">
        <f t="shared" si="12"/>
        <v>0</v>
      </c>
    </row>
    <row r="83" spans="2:12" s="81" customFormat="1" ht="29.25" customHeight="1">
      <c r="B83" s="135" t="s">
        <v>97</v>
      </c>
      <c r="C83" s="10">
        <v>165850000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1">
        <f t="shared" si="12"/>
        <v>165850000</v>
      </c>
    </row>
    <row r="84" spans="2:12" s="81" customFormat="1" ht="29.25" customHeight="1">
      <c r="B84" s="135" t="s">
        <v>131</v>
      </c>
      <c r="C84" s="10"/>
      <c r="D84" s="10">
        <f>537600000+51000000-5000000</f>
        <v>583600000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f>-159318877+480000</f>
        <v>-158838877</v>
      </c>
      <c r="K84" s="10">
        <v>0</v>
      </c>
      <c r="L84" s="101">
        <f t="shared" si="12"/>
        <v>424761123</v>
      </c>
    </row>
    <row r="85" spans="2:12" s="81" customFormat="1" ht="30">
      <c r="B85" s="135" t="s">
        <v>98</v>
      </c>
      <c r="C85" s="10">
        <v>710940000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1">
        <f t="shared" si="12"/>
        <v>710940000</v>
      </c>
    </row>
    <row r="86" spans="2:12" s="81" customFormat="1" hidden="1">
      <c r="B86" s="135" t="s">
        <v>71</v>
      </c>
      <c r="C86" s="28"/>
      <c r="D86" s="29"/>
      <c r="E86" s="29"/>
      <c r="F86" s="29"/>
      <c r="G86" s="29"/>
      <c r="H86" s="29"/>
      <c r="I86" s="29"/>
      <c r="J86" s="29"/>
      <c r="K86" s="29"/>
      <c r="L86" s="119" t="e">
        <f>+#REF!+#REF!</f>
        <v>#REF!</v>
      </c>
    </row>
    <row r="87" spans="2:12" s="81" customFormat="1">
      <c r="B87" s="136" t="s">
        <v>72</v>
      </c>
      <c r="C87" s="121">
        <f t="shared" ref="C87:L87" si="14">+C17+C46</f>
        <v>16574345988</v>
      </c>
      <c r="D87" s="121">
        <f t="shared" si="14"/>
        <v>1891912984</v>
      </c>
      <c r="E87" s="121">
        <f t="shared" si="14"/>
        <v>0</v>
      </c>
      <c r="F87" s="121">
        <f t="shared" si="14"/>
        <v>0</v>
      </c>
      <c r="G87" s="121">
        <f t="shared" si="14"/>
        <v>-80422675</v>
      </c>
      <c r="H87" s="121">
        <f>+H17+H46</f>
        <v>0</v>
      </c>
      <c r="I87" s="121">
        <f>+I17+I46</f>
        <v>0</v>
      </c>
      <c r="J87" s="121">
        <f>+J17+J46</f>
        <v>0</v>
      </c>
      <c r="K87" s="121">
        <f t="shared" si="14"/>
        <v>0</v>
      </c>
      <c r="L87" s="123">
        <f t="shared" si="14"/>
        <v>18385836297</v>
      </c>
    </row>
    <row r="88" spans="2:12" s="81" customFormat="1">
      <c r="B88" s="135" t="s">
        <v>73</v>
      </c>
      <c r="C88" s="10">
        <v>1332345350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f>I9*10%</f>
        <v>250000000</v>
      </c>
      <c r="J88" s="10">
        <f>J9*10%</f>
        <v>0</v>
      </c>
      <c r="K88" s="10">
        <f>K9*10%</f>
        <v>0</v>
      </c>
      <c r="L88" s="101">
        <f>SUM(C88:K88)</f>
        <v>1582345350</v>
      </c>
    </row>
    <row r="89" spans="2:12" s="81" customFormat="1">
      <c r="B89" s="136" t="s">
        <v>74</v>
      </c>
      <c r="C89" s="121">
        <f t="shared" ref="C89:L89" si="15">+C87+C88</f>
        <v>17906691338</v>
      </c>
      <c r="D89" s="121">
        <f t="shared" si="15"/>
        <v>1891912984</v>
      </c>
      <c r="E89" s="121">
        <f t="shared" si="15"/>
        <v>0</v>
      </c>
      <c r="F89" s="121">
        <f t="shared" si="15"/>
        <v>0</v>
      </c>
      <c r="G89" s="121">
        <f t="shared" si="15"/>
        <v>-80422675</v>
      </c>
      <c r="H89" s="121">
        <f>+H87+H88</f>
        <v>0</v>
      </c>
      <c r="I89" s="121">
        <f>+I87+I88</f>
        <v>250000000</v>
      </c>
      <c r="J89" s="121">
        <f>+J87+J88</f>
        <v>0</v>
      </c>
      <c r="K89" s="121">
        <f t="shared" si="15"/>
        <v>0</v>
      </c>
      <c r="L89" s="123">
        <f t="shared" si="15"/>
        <v>19968181647</v>
      </c>
    </row>
    <row r="90" spans="2:12" s="81" customFormat="1" ht="34.9">
      <c r="B90" s="124" t="s">
        <v>75</v>
      </c>
      <c r="C90" s="10">
        <v>0</v>
      </c>
      <c r="D90" s="10">
        <v>0</v>
      </c>
      <c r="E90" s="10">
        <v>2606839832</v>
      </c>
      <c r="F90" s="10">
        <v>0</v>
      </c>
      <c r="G90" s="10">
        <v>80422675</v>
      </c>
      <c r="H90" s="10">
        <v>-85844979</v>
      </c>
      <c r="I90" s="10">
        <f>I9+I10-I88</f>
        <v>2273000000</v>
      </c>
      <c r="J90" s="10">
        <f>J9+J10-J88</f>
        <v>0</v>
      </c>
      <c r="K90" s="10">
        <f>K9+K10-K88</f>
        <v>0</v>
      </c>
      <c r="L90" s="101">
        <f>SUM(C90:K90)</f>
        <v>4874417528</v>
      </c>
    </row>
    <row r="91" spans="2:12" s="81" customFormat="1" ht="24.75" customHeight="1" thickBot="1">
      <c r="B91" s="125" t="s">
        <v>76</v>
      </c>
      <c r="C91" s="137">
        <f t="shared" ref="C91:L91" si="16">+C89+C90</f>
        <v>17906691338</v>
      </c>
      <c r="D91" s="137">
        <f t="shared" si="16"/>
        <v>1891912984</v>
      </c>
      <c r="E91" s="137">
        <f t="shared" si="16"/>
        <v>2606839832</v>
      </c>
      <c r="F91" s="137">
        <f t="shared" si="16"/>
        <v>0</v>
      </c>
      <c r="G91" s="137">
        <f t="shared" si="16"/>
        <v>0</v>
      </c>
      <c r="H91" s="137">
        <f>+H89+H90</f>
        <v>-85844979</v>
      </c>
      <c r="I91" s="137">
        <f>+I89+I90</f>
        <v>2523000000</v>
      </c>
      <c r="J91" s="137">
        <f>+J89+J90</f>
        <v>0</v>
      </c>
      <c r="K91" s="137">
        <f t="shared" si="16"/>
        <v>0</v>
      </c>
      <c r="L91" s="138">
        <f t="shared" si="16"/>
        <v>24842599175</v>
      </c>
    </row>
    <row r="92" spans="2:12" s="81" customFormat="1" hidden="1">
      <c r="B92" s="139" t="s">
        <v>107</v>
      </c>
      <c r="C92" s="36"/>
      <c r="D92" s="36">
        <f t="shared" ref="D92:L92" si="17">+D15-D91</f>
        <v>0</v>
      </c>
      <c r="E92" s="36">
        <f t="shared" si="17"/>
        <v>0</v>
      </c>
      <c r="F92" s="36">
        <f t="shared" si="17"/>
        <v>0</v>
      </c>
      <c r="G92" s="36">
        <f t="shared" si="17"/>
        <v>0</v>
      </c>
      <c r="H92" s="36">
        <f>+H15-H91</f>
        <v>0</v>
      </c>
      <c r="I92" s="36">
        <f>+I15-I91</f>
        <v>0</v>
      </c>
      <c r="J92" s="36">
        <f>+J15-J91</f>
        <v>0</v>
      </c>
      <c r="K92" s="36">
        <f t="shared" si="17"/>
        <v>0</v>
      </c>
      <c r="L92" s="36">
        <f t="shared" si="17"/>
        <v>0</v>
      </c>
    </row>
    <row r="93" spans="2:12" s="81" customFormat="1">
      <c r="B93"/>
      <c r="C93"/>
      <c r="D93" s="140"/>
      <c r="E93" s="140"/>
      <c r="F93" s="140"/>
      <c r="G93" s="140"/>
      <c r="H93" s="140"/>
      <c r="I93" s="140"/>
      <c r="J93" s="140"/>
      <c r="K93" s="140"/>
      <c r="L93" s="140"/>
    </row>
    <row r="94" spans="2:12" s="81" customFormat="1">
      <c r="C94" s="131"/>
      <c r="D94" s="41"/>
      <c r="E94" s="41"/>
      <c r="F94" s="41"/>
      <c r="G94" s="41"/>
      <c r="H94" s="41"/>
      <c r="I94" s="41"/>
      <c r="J94" s="41"/>
      <c r="K94" s="41"/>
      <c r="L94" s="41"/>
    </row>
  </sheetData>
  <mergeCells count="9">
    <mergeCell ref="B5:B6"/>
    <mergeCell ref="F5:F6"/>
    <mergeCell ref="K5:K6"/>
    <mergeCell ref="L5:L6"/>
    <mergeCell ref="B1:B4"/>
    <mergeCell ref="C1:L1"/>
    <mergeCell ref="C2:L2"/>
    <mergeCell ref="C3:L3"/>
    <mergeCell ref="C4:L4"/>
  </mergeCells>
  <conditionalFormatting sqref="C1">
    <cfRule type="cellIs" dxfId="5" priority="3" stopIfTrue="1" operator="lessThan">
      <formula>0</formula>
    </cfRule>
  </conditionalFormatting>
  <conditionalFormatting sqref="C2">
    <cfRule type="cellIs" dxfId="4" priority="2" stopIfTrue="1" operator="lessThan">
      <formula>0</formula>
    </cfRule>
  </conditionalFormatting>
  <conditionalFormatting sqref="C3:C4">
    <cfRule type="cellIs" dxfId="3" priority="1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scale="55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2F504-2BC7-4312-B8FB-12E279ECDAF3}">
  <sheetPr>
    <pageSetUpPr fitToPage="1"/>
  </sheetPr>
  <dimension ref="A1:E106"/>
  <sheetViews>
    <sheetView zoomScale="90" zoomScaleNormal="90" zoomScaleSheetLayoutView="80" workbookViewId="0">
      <pane xSplit="2" ySplit="8" topLeftCell="C9" activePane="bottomRight" state="frozen"/>
      <selection pane="bottomRight" activeCell="D17" sqref="D17"/>
      <selection pane="bottomLeft" activeCell="A11" sqref="A11"/>
      <selection pane="topRight" activeCell="C1" sqref="C1"/>
    </sheetView>
  </sheetViews>
  <sheetFormatPr defaultColWidth="11.42578125" defaultRowHeight="17.45"/>
  <cols>
    <col min="1" max="1" width="2.5703125" style="81" hidden="1" customWidth="1"/>
    <col min="2" max="2" width="49.28515625" style="81" customWidth="1"/>
    <col min="3" max="3" width="23.5703125" style="81" customWidth="1"/>
    <col min="4" max="4" width="23.5703125" style="41" customWidth="1"/>
    <col min="5" max="5" width="26.28515625" style="81" customWidth="1"/>
    <col min="6" max="225" width="10.85546875" style="81"/>
    <col min="226" max="226" width="70.28515625" style="81" customWidth="1"/>
    <col min="227" max="227" width="26.28515625" style="81" customWidth="1"/>
    <col min="228" max="244" width="0" style="81" hidden="1" customWidth="1"/>
    <col min="245" max="245" width="23.5703125" style="81" customWidth="1"/>
    <col min="246" max="246" width="12.28515625" style="81" customWidth="1"/>
    <col min="247" max="248" width="10.85546875" style="81"/>
    <col min="249" max="249" width="12.28515625" style="81" bestFit="1" customWidth="1"/>
    <col min="250" max="481" width="10.85546875" style="81"/>
    <col min="482" max="482" width="70.28515625" style="81" customWidth="1"/>
    <col min="483" max="483" width="26.28515625" style="81" customWidth="1"/>
    <col min="484" max="500" width="0" style="81" hidden="1" customWidth="1"/>
    <col min="501" max="501" width="23.5703125" style="81" customWidth="1"/>
    <col min="502" max="502" width="12.28515625" style="81" customWidth="1"/>
    <col min="503" max="504" width="10.85546875" style="81"/>
    <col min="505" max="505" width="12.28515625" style="81" bestFit="1" customWidth="1"/>
    <col min="506" max="737" width="10.85546875" style="81"/>
    <col min="738" max="738" width="70.28515625" style="81" customWidth="1"/>
    <col min="739" max="739" width="26.28515625" style="81" customWidth="1"/>
    <col min="740" max="756" width="0" style="81" hidden="1" customWidth="1"/>
    <col min="757" max="757" width="23.5703125" style="81" customWidth="1"/>
    <col min="758" max="758" width="12.28515625" style="81" customWidth="1"/>
    <col min="759" max="760" width="10.85546875" style="81"/>
    <col min="761" max="761" width="12.28515625" style="81" bestFit="1" customWidth="1"/>
    <col min="762" max="993" width="10.85546875" style="81"/>
    <col min="994" max="994" width="70.28515625" style="81" customWidth="1"/>
    <col min="995" max="995" width="26.28515625" style="81" customWidth="1"/>
    <col min="996" max="1012" width="0" style="81" hidden="1" customWidth="1"/>
    <col min="1013" max="1013" width="23.5703125" style="81" customWidth="1"/>
    <col min="1014" max="1014" width="12.28515625" style="81" customWidth="1"/>
    <col min="1015" max="1016" width="10.85546875" style="81"/>
    <col min="1017" max="1017" width="12.28515625" style="81" bestFit="1" customWidth="1"/>
    <col min="1018" max="1249" width="10.85546875" style="81"/>
    <col min="1250" max="1250" width="70.28515625" style="81" customWidth="1"/>
    <col min="1251" max="1251" width="26.28515625" style="81" customWidth="1"/>
    <col min="1252" max="1268" width="0" style="81" hidden="1" customWidth="1"/>
    <col min="1269" max="1269" width="23.5703125" style="81" customWidth="1"/>
    <col min="1270" max="1270" width="12.28515625" style="81" customWidth="1"/>
    <col min="1271" max="1272" width="10.85546875" style="81"/>
    <col min="1273" max="1273" width="12.28515625" style="81" bestFit="1" customWidth="1"/>
    <col min="1274" max="1505" width="10.85546875" style="81"/>
    <col min="1506" max="1506" width="70.28515625" style="81" customWidth="1"/>
    <col min="1507" max="1507" width="26.28515625" style="81" customWidth="1"/>
    <col min="1508" max="1524" width="0" style="81" hidden="1" customWidth="1"/>
    <col min="1525" max="1525" width="23.5703125" style="81" customWidth="1"/>
    <col min="1526" max="1526" width="12.28515625" style="81" customWidth="1"/>
    <col min="1527" max="1528" width="10.85546875" style="81"/>
    <col min="1529" max="1529" width="12.28515625" style="81" bestFit="1" customWidth="1"/>
    <col min="1530" max="1761" width="10.85546875" style="81"/>
    <col min="1762" max="1762" width="70.28515625" style="81" customWidth="1"/>
    <col min="1763" max="1763" width="26.28515625" style="81" customWidth="1"/>
    <col min="1764" max="1780" width="0" style="81" hidden="1" customWidth="1"/>
    <col min="1781" max="1781" width="23.5703125" style="81" customWidth="1"/>
    <col min="1782" max="1782" width="12.28515625" style="81" customWidth="1"/>
    <col min="1783" max="1784" width="10.85546875" style="81"/>
    <col min="1785" max="1785" width="12.28515625" style="81" bestFit="1" customWidth="1"/>
    <col min="1786" max="2017" width="10.85546875" style="81"/>
    <col min="2018" max="2018" width="70.28515625" style="81" customWidth="1"/>
    <col min="2019" max="2019" width="26.28515625" style="81" customWidth="1"/>
    <col min="2020" max="2036" width="0" style="81" hidden="1" customWidth="1"/>
    <col min="2037" max="2037" width="23.5703125" style="81" customWidth="1"/>
    <col min="2038" max="2038" width="12.28515625" style="81" customWidth="1"/>
    <col min="2039" max="2040" width="10.85546875" style="81"/>
    <col min="2041" max="2041" width="12.28515625" style="81" bestFit="1" customWidth="1"/>
    <col min="2042" max="2273" width="10.85546875" style="81"/>
    <col min="2274" max="2274" width="70.28515625" style="81" customWidth="1"/>
    <col min="2275" max="2275" width="26.28515625" style="81" customWidth="1"/>
    <col min="2276" max="2292" width="0" style="81" hidden="1" customWidth="1"/>
    <col min="2293" max="2293" width="23.5703125" style="81" customWidth="1"/>
    <col min="2294" max="2294" width="12.28515625" style="81" customWidth="1"/>
    <col min="2295" max="2296" width="10.85546875" style="81"/>
    <col min="2297" max="2297" width="12.28515625" style="81" bestFit="1" customWidth="1"/>
    <col min="2298" max="2529" width="10.85546875" style="81"/>
    <col min="2530" max="2530" width="70.28515625" style="81" customWidth="1"/>
    <col min="2531" max="2531" width="26.28515625" style="81" customWidth="1"/>
    <col min="2532" max="2548" width="0" style="81" hidden="1" customWidth="1"/>
    <col min="2549" max="2549" width="23.5703125" style="81" customWidth="1"/>
    <col min="2550" max="2550" width="12.28515625" style="81" customWidth="1"/>
    <col min="2551" max="2552" width="10.85546875" style="81"/>
    <col min="2553" max="2553" width="12.28515625" style="81" bestFit="1" customWidth="1"/>
    <col min="2554" max="2785" width="10.85546875" style="81"/>
    <col min="2786" max="2786" width="70.28515625" style="81" customWidth="1"/>
    <col min="2787" max="2787" width="26.28515625" style="81" customWidth="1"/>
    <col min="2788" max="2804" width="0" style="81" hidden="1" customWidth="1"/>
    <col min="2805" max="2805" width="23.5703125" style="81" customWidth="1"/>
    <col min="2806" max="2806" width="12.28515625" style="81" customWidth="1"/>
    <col min="2807" max="2808" width="10.85546875" style="81"/>
    <col min="2809" max="2809" width="12.28515625" style="81" bestFit="1" customWidth="1"/>
    <col min="2810" max="3041" width="10.85546875" style="81"/>
    <col min="3042" max="3042" width="70.28515625" style="81" customWidth="1"/>
    <col min="3043" max="3043" width="26.28515625" style="81" customWidth="1"/>
    <col min="3044" max="3060" width="0" style="81" hidden="1" customWidth="1"/>
    <col min="3061" max="3061" width="23.5703125" style="81" customWidth="1"/>
    <col min="3062" max="3062" width="12.28515625" style="81" customWidth="1"/>
    <col min="3063" max="3064" width="10.85546875" style="81"/>
    <col min="3065" max="3065" width="12.28515625" style="81" bestFit="1" customWidth="1"/>
    <col min="3066" max="3297" width="10.85546875" style="81"/>
    <col min="3298" max="3298" width="70.28515625" style="81" customWidth="1"/>
    <col min="3299" max="3299" width="26.28515625" style="81" customWidth="1"/>
    <col min="3300" max="3316" width="0" style="81" hidden="1" customWidth="1"/>
    <col min="3317" max="3317" width="23.5703125" style="81" customWidth="1"/>
    <col min="3318" max="3318" width="12.28515625" style="81" customWidth="1"/>
    <col min="3319" max="3320" width="10.85546875" style="81"/>
    <col min="3321" max="3321" width="12.28515625" style="81" bestFit="1" customWidth="1"/>
    <col min="3322" max="3553" width="10.85546875" style="81"/>
    <col min="3554" max="3554" width="70.28515625" style="81" customWidth="1"/>
    <col min="3555" max="3555" width="26.28515625" style="81" customWidth="1"/>
    <col min="3556" max="3572" width="0" style="81" hidden="1" customWidth="1"/>
    <col min="3573" max="3573" width="23.5703125" style="81" customWidth="1"/>
    <col min="3574" max="3574" width="12.28515625" style="81" customWidth="1"/>
    <col min="3575" max="3576" width="10.85546875" style="81"/>
    <col min="3577" max="3577" width="12.28515625" style="81" bestFit="1" customWidth="1"/>
    <col min="3578" max="3809" width="10.85546875" style="81"/>
    <col min="3810" max="3810" width="70.28515625" style="81" customWidth="1"/>
    <col min="3811" max="3811" width="26.28515625" style="81" customWidth="1"/>
    <col min="3812" max="3828" width="0" style="81" hidden="1" customWidth="1"/>
    <col min="3829" max="3829" width="23.5703125" style="81" customWidth="1"/>
    <col min="3830" max="3830" width="12.28515625" style="81" customWidth="1"/>
    <col min="3831" max="3832" width="10.85546875" style="81"/>
    <col min="3833" max="3833" width="12.28515625" style="81" bestFit="1" customWidth="1"/>
    <col min="3834" max="4065" width="10.85546875" style="81"/>
    <col min="4066" max="4066" width="70.28515625" style="81" customWidth="1"/>
    <col min="4067" max="4067" width="26.28515625" style="81" customWidth="1"/>
    <col min="4068" max="4084" width="0" style="81" hidden="1" customWidth="1"/>
    <col min="4085" max="4085" width="23.5703125" style="81" customWidth="1"/>
    <col min="4086" max="4086" width="12.28515625" style="81" customWidth="1"/>
    <col min="4087" max="4088" width="10.85546875" style="81"/>
    <col min="4089" max="4089" width="12.28515625" style="81" bestFit="1" customWidth="1"/>
    <col min="4090" max="4321" width="10.85546875" style="81"/>
    <col min="4322" max="4322" width="70.28515625" style="81" customWidth="1"/>
    <col min="4323" max="4323" width="26.28515625" style="81" customWidth="1"/>
    <col min="4324" max="4340" width="0" style="81" hidden="1" customWidth="1"/>
    <col min="4341" max="4341" width="23.5703125" style="81" customWidth="1"/>
    <col min="4342" max="4342" width="12.28515625" style="81" customWidth="1"/>
    <col min="4343" max="4344" width="10.85546875" style="81"/>
    <col min="4345" max="4345" width="12.28515625" style="81" bestFit="1" customWidth="1"/>
    <col min="4346" max="4577" width="10.85546875" style="81"/>
    <col min="4578" max="4578" width="70.28515625" style="81" customWidth="1"/>
    <col min="4579" max="4579" width="26.28515625" style="81" customWidth="1"/>
    <col min="4580" max="4596" width="0" style="81" hidden="1" customWidth="1"/>
    <col min="4597" max="4597" width="23.5703125" style="81" customWidth="1"/>
    <col min="4598" max="4598" width="12.28515625" style="81" customWidth="1"/>
    <col min="4599" max="4600" width="10.85546875" style="81"/>
    <col min="4601" max="4601" width="12.28515625" style="81" bestFit="1" customWidth="1"/>
    <col min="4602" max="4833" width="10.85546875" style="81"/>
    <col min="4834" max="4834" width="70.28515625" style="81" customWidth="1"/>
    <col min="4835" max="4835" width="26.28515625" style="81" customWidth="1"/>
    <col min="4836" max="4852" width="0" style="81" hidden="1" customWidth="1"/>
    <col min="4853" max="4853" width="23.5703125" style="81" customWidth="1"/>
    <col min="4854" max="4854" width="12.28515625" style="81" customWidth="1"/>
    <col min="4855" max="4856" width="10.85546875" style="81"/>
    <col min="4857" max="4857" width="12.28515625" style="81" bestFit="1" customWidth="1"/>
    <col min="4858" max="5089" width="10.85546875" style="81"/>
    <col min="5090" max="5090" width="70.28515625" style="81" customWidth="1"/>
    <col min="5091" max="5091" width="26.28515625" style="81" customWidth="1"/>
    <col min="5092" max="5108" width="0" style="81" hidden="1" customWidth="1"/>
    <col min="5109" max="5109" width="23.5703125" style="81" customWidth="1"/>
    <col min="5110" max="5110" width="12.28515625" style="81" customWidth="1"/>
    <col min="5111" max="5112" width="10.85546875" style="81"/>
    <col min="5113" max="5113" width="12.28515625" style="81" bestFit="1" customWidth="1"/>
    <col min="5114" max="5345" width="10.85546875" style="81"/>
    <col min="5346" max="5346" width="70.28515625" style="81" customWidth="1"/>
    <col min="5347" max="5347" width="26.28515625" style="81" customWidth="1"/>
    <col min="5348" max="5364" width="0" style="81" hidden="1" customWidth="1"/>
    <col min="5365" max="5365" width="23.5703125" style="81" customWidth="1"/>
    <col min="5366" max="5366" width="12.28515625" style="81" customWidth="1"/>
    <col min="5367" max="5368" width="10.85546875" style="81"/>
    <col min="5369" max="5369" width="12.28515625" style="81" bestFit="1" customWidth="1"/>
    <col min="5370" max="5601" width="10.85546875" style="81"/>
    <col min="5602" max="5602" width="70.28515625" style="81" customWidth="1"/>
    <col min="5603" max="5603" width="26.28515625" style="81" customWidth="1"/>
    <col min="5604" max="5620" width="0" style="81" hidden="1" customWidth="1"/>
    <col min="5621" max="5621" width="23.5703125" style="81" customWidth="1"/>
    <col min="5622" max="5622" width="12.28515625" style="81" customWidth="1"/>
    <col min="5623" max="5624" width="10.85546875" style="81"/>
    <col min="5625" max="5625" width="12.28515625" style="81" bestFit="1" customWidth="1"/>
    <col min="5626" max="5857" width="10.85546875" style="81"/>
    <col min="5858" max="5858" width="70.28515625" style="81" customWidth="1"/>
    <col min="5859" max="5859" width="26.28515625" style="81" customWidth="1"/>
    <col min="5860" max="5876" width="0" style="81" hidden="1" customWidth="1"/>
    <col min="5877" max="5877" width="23.5703125" style="81" customWidth="1"/>
    <col min="5878" max="5878" width="12.28515625" style="81" customWidth="1"/>
    <col min="5879" max="5880" width="10.85546875" style="81"/>
    <col min="5881" max="5881" width="12.28515625" style="81" bestFit="1" customWidth="1"/>
    <col min="5882" max="6113" width="10.85546875" style="81"/>
    <col min="6114" max="6114" width="70.28515625" style="81" customWidth="1"/>
    <col min="6115" max="6115" width="26.28515625" style="81" customWidth="1"/>
    <col min="6116" max="6132" width="0" style="81" hidden="1" customWidth="1"/>
    <col min="6133" max="6133" width="23.5703125" style="81" customWidth="1"/>
    <col min="6134" max="6134" width="12.28515625" style="81" customWidth="1"/>
    <col min="6135" max="6136" width="10.85546875" style="81"/>
    <col min="6137" max="6137" width="12.28515625" style="81" bestFit="1" customWidth="1"/>
    <col min="6138" max="6369" width="10.85546875" style="81"/>
    <col min="6370" max="6370" width="70.28515625" style="81" customWidth="1"/>
    <col min="6371" max="6371" width="26.28515625" style="81" customWidth="1"/>
    <col min="6372" max="6388" width="0" style="81" hidden="1" customWidth="1"/>
    <col min="6389" max="6389" width="23.5703125" style="81" customWidth="1"/>
    <col min="6390" max="6390" width="12.28515625" style="81" customWidth="1"/>
    <col min="6391" max="6392" width="10.85546875" style="81"/>
    <col min="6393" max="6393" width="12.28515625" style="81" bestFit="1" customWidth="1"/>
    <col min="6394" max="6625" width="10.85546875" style="81"/>
    <col min="6626" max="6626" width="70.28515625" style="81" customWidth="1"/>
    <col min="6627" max="6627" width="26.28515625" style="81" customWidth="1"/>
    <col min="6628" max="6644" width="0" style="81" hidden="1" customWidth="1"/>
    <col min="6645" max="6645" width="23.5703125" style="81" customWidth="1"/>
    <col min="6646" max="6646" width="12.28515625" style="81" customWidth="1"/>
    <col min="6647" max="6648" width="10.85546875" style="81"/>
    <col min="6649" max="6649" width="12.28515625" style="81" bestFit="1" customWidth="1"/>
    <col min="6650" max="6881" width="10.85546875" style="81"/>
    <col min="6882" max="6882" width="70.28515625" style="81" customWidth="1"/>
    <col min="6883" max="6883" width="26.28515625" style="81" customWidth="1"/>
    <col min="6884" max="6900" width="0" style="81" hidden="1" customWidth="1"/>
    <col min="6901" max="6901" width="23.5703125" style="81" customWidth="1"/>
    <col min="6902" max="6902" width="12.28515625" style="81" customWidth="1"/>
    <col min="6903" max="6904" width="10.85546875" style="81"/>
    <col min="6905" max="6905" width="12.28515625" style="81" bestFit="1" customWidth="1"/>
    <col min="6906" max="7137" width="10.85546875" style="81"/>
    <col min="7138" max="7138" width="70.28515625" style="81" customWidth="1"/>
    <col min="7139" max="7139" width="26.28515625" style="81" customWidth="1"/>
    <col min="7140" max="7156" width="0" style="81" hidden="1" customWidth="1"/>
    <col min="7157" max="7157" width="23.5703125" style="81" customWidth="1"/>
    <col min="7158" max="7158" width="12.28515625" style="81" customWidth="1"/>
    <col min="7159" max="7160" width="10.85546875" style="81"/>
    <col min="7161" max="7161" width="12.28515625" style="81" bestFit="1" customWidth="1"/>
    <col min="7162" max="7393" width="10.85546875" style="81"/>
    <col min="7394" max="7394" width="70.28515625" style="81" customWidth="1"/>
    <col min="7395" max="7395" width="26.28515625" style="81" customWidth="1"/>
    <col min="7396" max="7412" width="0" style="81" hidden="1" customWidth="1"/>
    <col min="7413" max="7413" width="23.5703125" style="81" customWidth="1"/>
    <col min="7414" max="7414" width="12.28515625" style="81" customWidth="1"/>
    <col min="7415" max="7416" width="10.85546875" style="81"/>
    <col min="7417" max="7417" width="12.28515625" style="81" bestFit="1" customWidth="1"/>
    <col min="7418" max="7649" width="10.85546875" style="81"/>
    <col min="7650" max="7650" width="70.28515625" style="81" customWidth="1"/>
    <col min="7651" max="7651" width="26.28515625" style="81" customWidth="1"/>
    <col min="7652" max="7668" width="0" style="81" hidden="1" customWidth="1"/>
    <col min="7669" max="7669" width="23.5703125" style="81" customWidth="1"/>
    <col min="7670" max="7670" width="12.28515625" style="81" customWidth="1"/>
    <col min="7671" max="7672" width="10.85546875" style="81"/>
    <col min="7673" max="7673" width="12.28515625" style="81" bestFit="1" customWidth="1"/>
    <col min="7674" max="7905" width="10.85546875" style="81"/>
    <col min="7906" max="7906" width="70.28515625" style="81" customWidth="1"/>
    <col min="7907" max="7907" width="26.28515625" style="81" customWidth="1"/>
    <col min="7908" max="7924" width="0" style="81" hidden="1" customWidth="1"/>
    <col min="7925" max="7925" width="23.5703125" style="81" customWidth="1"/>
    <col min="7926" max="7926" width="12.28515625" style="81" customWidth="1"/>
    <col min="7927" max="7928" width="10.85546875" style="81"/>
    <col min="7929" max="7929" width="12.28515625" style="81" bestFit="1" customWidth="1"/>
    <col min="7930" max="8161" width="10.85546875" style="81"/>
    <col min="8162" max="8162" width="70.28515625" style="81" customWidth="1"/>
    <col min="8163" max="8163" width="26.28515625" style="81" customWidth="1"/>
    <col min="8164" max="8180" width="0" style="81" hidden="1" customWidth="1"/>
    <col min="8181" max="8181" width="23.5703125" style="81" customWidth="1"/>
    <col min="8182" max="8182" width="12.28515625" style="81" customWidth="1"/>
    <col min="8183" max="8184" width="10.85546875" style="81"/>
    <col min="8185" max="8185" width="12.28515625" style="81" bestFit="1" customWidth="1"/>
    <col min="8186" max="8417" width="10.85546875" style="81"/>
    <col min="8418" max="8418" width="70.28515625" style="81" customWidth="1"/>
    <col min="8419" max="8419" width="26.28515625" style="81" customWidth="1"/>
    <col min="8420" max="8436" width="0" style="81" hidden="1" customWidth="1"/>
    <col min="8437" max="8437" width="23.5703125" style="81" customWidth="1"/>
    <col min="8438" max="8438" width="12.28515625" style="81" customWidth="1"/>
    <col min="8439" max="8440" width="10.85546875" style="81"/>
    <col min="8441" max="8441" width="12.28515625" style="81" bestFit="1" customWidth="1"/>
    <col min="8442" max="8673" width="10.85546875" style="81"/>
    <col min="8674" max="8674" width="70.28515625" style="81" customWidth="1"/>
    <col min="8675" max="8675" width="26.28515625" style="81" customWidth="1"/>
    <col min="8676" max="8692" width="0" style="81" hidden="1" customWidth="1"/>
    <col min="8693" max="8693" width="23.5703125" style="81" customWidth="1"/>
    <col min="8694" max="8694" width="12.28515625" style="81" customWidth="1"/>
    <col min="8695" max="8696" width="10.85546875" style="81"/>
    <col min="8697" max="8697" width="12.28515625" style="81" bestFit="1" customWidth="1"/>
    <col min="8698" max="8929" width="10.85546875" style="81"/>
    <col min="8930" max="8930" width="70.28515625" style="81" customWidth="1"/>
    <col min="8931" max="8931" width="26.28515625" style="81" customWidth="1"/>
    <col min="8932" max="8948" width="0" style="81" hidden="1" customWidth="1"/>
    <col min="8949" max="8949" width="23.5703125" style="81" customWidth="1"/>
    <col min="8950" max="8950" width="12.28515625" style="81" customWidth="1"/>
    <col min="8951" max="8952" width="10.85546875" style="81"/>
    <col min="8953" max="8953" width="12.28515625" style="81" bestFit="1" customWidth="1"/>
    <col min="8954" max="9185" width="10.85546875" style="81"/>
    <col min="9186" max="9186" width="70.28515625" style="81" customWidth="1"/>
    <col min="9187" max="9187" width="26.28515625" style="81" customWidth="1"/>
    <col min="9188" max="9204" width="0" style="81" hidden="1" customWidth="1"/>
    <col min="9205" max="9205" width="23.5703125" style="81" customWidth="1"/>
    <col min="9206" max="9206" width="12.28515625" style="81" customWidth="1"/>
    <col min="9207" max="9208" width="10.85546875" style="81"/>
    <col min="9209" max="9209" width="12.28515625" style="81" bestFit="1" customWidth="1"/>
    <col min="9210" max="9441" width="10.85546875" style="81"/>
    <col min="9442" max="9442" width="70.28515625" style="81" customWidth="1"/>
    <col min="9443" max="9443" width="26.28515625" style="81" customWidth="1"/>
    <col min="9444" max="9460" width="0" style="81" hidden="1" customWidth="1"/>
    <col min="9461" max="9461" width="23.5703125" style="81" customWidth="1"/>
    <col min="9462" max="9462" width="12.28515625" style="81" customWidth="1"/>
    <col min="9463" max="9464" width="10.85546875" style="81"/>
    <col min="9465" max="9465" width="12.28515625" style="81" bestFit="1" customWidth="1"/>
    <col min="9466" max="9697" width="10.85546875" style="81"/>
    <col min="9698" max="9698" width="70.28515625" style="81" customWidth="1"/>
    <col min="9699" max="9699" width="26.28515625" style="81" customWidth="1"/>
    <col min="9700" max="9716" width="0" style="81" hidden="1" customWidth="1"/>
    <col min="9717" max="9717" width="23.5703125" style="81" customWidth="1"/>
    <col min="9718" max="9718" width="12.28515625" style="81" customWidth="1"/>
    <col min="9719" max="9720" width="10.85546875" style="81"/>
    <col min="9721" max="9721" width="12.28515625" style="81" bestFit="1" customWidth="1"/>
    <col min="9722" max="9953" width="10.85546875" style="81"/>
    <col min="9954" max="9954" width="70.28515625" style="81" customWidth="1"/>
    <col min="9955" max="9955" width="26.28515625" style="81" customWidth="1"/>
    <col min="9956" max="9972" width="0" style="81" hidden="1" customWidth="1"/>
    <col min="9973" max="9973" width="23.5703125" style="81" customWidth="1"/>
    <col min="9974" max="9974" width="12.28515625" style="81" customWidth="1"/>
    <col min="9975" max="9976" width="10.85546875" style="81"/>
    <col min="9977" max="9977" width="12.28515625" style="81" bestFit="1" customWidth="1"/>
    <col min="9978" max="10209" width="10.85546875" style="81"/>
    <col min="10210" max="10210" width="70.28515625" style="81" customWidth="1"/>
    <col min="10211" max="10211" width="26.28515625" style="81" customWidth="1"/>
    <col min="10212" max="10228" width="0" style="81" hidden="1" customWidth="1"/>
    <col min="10229" max="10229" width="23.5703125" style="81" customWidth="1"/>
    <col min="10230" max="10230" width="12.28515625" style="81" customWidth="1"/>
    <col min="10231" max="10232" width="10.85546875" style="81"/>
    <col min="10233" max="10233" width="12.28515625" style="81" bestFit="1" customWidth="1"/>
    <col min="10234" max="10465" width="10.85546875" style="81"/>
    <col min="10466" max="10466" width="70.28515625" style="81" customWidth="1"/>
    <col min="10467" max="10467" width="26.28515625" style="81" customWidth="1"/>
    <col min="10468" max="10484" width="0" style="81" hidden="1" customWidth="1"/>
    <col min="10485" max="10485" width="23.5703125" style="81" customWidth="1"/>
    <col min="10486" max="10486" width="12.28515625" style="81" customWidth="1"/>
    <col min="10487" max="10488" width="10.85546875" style="81"/>
    <col min="10489" max="10489" width="12.28515625" style="81" bestFit="1" customWidth="1"/>
    <col min="10490" max="10721" width="10.85546875" style="81"/>
    <col min="10722" max="10722" width="70.28515625" style="81" customWidth="1"/>
    <col min="10723" max="10723" width="26.28515625" style="81" customWidth="1"/>
    <col min="10724" max="10740" width="0" style="81" hidden="1" customWidth="1"/>
    <col min="10741" max="10741" width="23.5703125" style="81" customWidth="1"/>
    <col min="10742" max="10742" width="12.28515625" style="81" customWidth="1"/>
    <col min="10743" max="10744" width="10.85546875" style="81"/>
    <col min="10745" max="10745" width="12.28515625" style="81" bestFit="1" customWidth="1"/>
    <col min="10746" max="10977" width="10.85546875" style="81"/>
    <col min="10978" max="10978" width="70.28515625" style="81" customWidth="1"/>
    <col min="10979" max="10979" width="26.28515625" style="81" customWidth="1"/>
    <col min="10980" max="10996" width="0" style="81" hidden="1" customWidth="1"/>
    <col min="10997" max="10997" width="23.5703125" style="81" customWidth="1"/>
    <col min="10998" max="10998" width="12.28515625" style="81" customWidth="1"/>
    <col min="10999" max="11000" width="10.85546875" style="81"/>
    <col min="11001" max="11001" width="12.28515625" style="81" bestFit="1" customWidth="1"/>
    <col min="11002" max="11233" width="10.85546875" style="81"/>
    <col min="11234" max="11234" width="70.28515625" style="81" customWidth="1"/>
    <col min="11235" max="11235" width="26.28515625" style="81" customWidth="1"/>
    <col min="11236" max="11252" width="0" style="81" hidden="1" customWidth="1"/>
    <col min="11253" max="11253" width="23.5703125" style="81" customWidth="1"/>
    <col min="11254" max="11254" width="12.28515625" style="81" customWidth="1"/>
    <col min="11255" max="11256" width="10.85546875" style="81"/>
    <col min="11257" max="11257" width="12.28515625" style="81" bestFit="1" customWidth="1"/>
    <col min="11258" max="11489" width="10.85546875" style="81"/>
    <col min="11490" max="11490" width="70.28515625" style="81" customWidth="1"/>
    <col min="11491" max="11491" width="26.28515625" style="81" customWidth="1"/>
    <col min="11492" max="11508" width="0" style="81" hidden="1" customWidth="1"/>
    <col min="11509" max="11509" width="23.5703125" style="81" customWidth="1"/>
    <col min="11510" max="11510" width="12.28515625" style="81" customWidth="1"/>
    <col min="11511" max="11512" width="10.85546875" style="81"/>
    <col min="11513" max="11513" width="12.28515625" style="81" bestFit="1" customWidth="1"/>
    <col min="11514" max="11745" width="10.85546875" style="81"/>
    <col min="11746" max="11746" width="70.28515625" style="81" customWidth="1"/>
    <col min="11747" max="11747" width="26.28515625" style="81" customWidth="1"/>
    <col min="11748" max="11764" width="0" style="81" hidden="1" customWidth="1"/>
    <col min="11765" max="11765" width="23.5703125" style="81" customWidth="1"/>
    <col min="11766" max="11766" width="12.28515625" style="81" customWidth="1"/>
    <col min="11767" max="11768" width="10.85546875" style="81"/>
    <col min="11769" max="11769" width="12.28515625" style="81" bestFit="1" customWidth="1"/>
    <col min="11770" max="12001" width="10.85546875" style="81"/>
    <col min="12002" max="12002" width="70.28515625" style="81" customWidth="1"/>
    <col min="12003" max="12003" width="26.28515625" style="81" customWidth="1"/>
    <col min="12004" max="12020" width="0" style="81" hidden="1" customWidth="1"/>
    <col min="12021" max="12021" width="23.5703125" style="81" customWidth="1"/>
    <col min="12022" max="12022" width="12.28515625" style="81" customWidth="1"/>
    <col min="12023" max="12024" width="10.85546875" style="81"/>
    <col min="12025" max="12025" width="12.28515625" style="81" bestFit="1" customWidth="1"/>
    <col min="12026" max="12257" width="10.85546875" style="81"/>
    <col min="12258" max="12258" width="70.28515625" style="81" customWidth="1"/>
    <col min="12259" max="12259" width="26.28515625" style="81" customWidth="1"/>
    <col min="12260" max="12276" width="0" style="81" hidden="1" customWidth="1"/>
    <col min="12277" max="12277" width="23.5703125" style="81" customWidth="1"/>
    <col min="12278" max="12278" width="12.28515625" style="81" customWidth="1"/>
    <col min="12279" max="12280" width="10.85546875" style="81"/>
    <col min="12281" max="12281" width="12.28515625" style="81" bestFit="1" customWidth="1"/>
    <col min="12282" max="12513" width="10.85546875" style="81"/>
    <col min="12514" max="12514" width="70.28515625" style="81" customWidth="1"/>
    <col min="12515" max="12515" width="26.28515625" style="81" customWidth="1"/>
    <col min="12516" max="12532" width="0" style="81" hidden="1" customWidth="1"/>
    <col min="12533" max="12533" width="23.5703125" style="81" customWidth="1"/>
    <col min="12534" max="12534" width="12.28515625" style="81" customWidth="1"/>
    <col min="12535" max="12536" width="10.85546875" style="81"/>
    <col min="12537" max="12537" width="12.28515625" style="81" bestFit="1" customWidth="1"/>
    <col min="12538" max="12769" width="10.85546875" style="81"/>
    <col min="12770" max="12770" width="70.28515625" style="81" customWidth="1"/>
    <col min="12771" max="12771" width="26.28515625" style="81" customWidth="1"/>
    <col min="12772" max="12788" width="0" style="81" hidden="1" customWidth="1"/>
    <col min="12789" max="12789" width="23.5703125" style="81" customWidth="1"/>
    <col min="12790" max="12790" width="12.28515625" style="81" customWidth="1"/>
    <col min="12791" max="12792" width="10.85546875" style="81"/>
    <col min="12793" max="12793" width="12.28515625" style="81" bestFit="1" customWidth="1"/>
    <col min="12794" max="13025" width="10.85546875" style="81"/>
    <col min="13026" max="13026" width="70.28515625" style="81" customWidth="1"/>
    <col min="13027" max="13027" width="26.28515625" style="81" customWidth="1"/>
    <col min="13028" max="13044" width="0" style="81" hidden="1" customWidth="1"/>
    <col min="13045" max="13045" width="23.5703125" style="81" customWidth="1"/>
    <col min="13046" max="13046" width="12.28515625" style="81" customWidth="1"/>
    <col min="13047" max="13048" width="10.85546875" style="81"/>
    <col min="13049" max="13049" width="12.28515625" style="81" bestFit="1" customWidth="1"/>
    <col min="13050" max="13281" width="10.85546875" style="81"/>
    <col min="13282" max="13282" width="70.28515625" style="81" customWidth="1"/>
    <col min="13283" max="13283" width="26.28515625" style="81" customWidth="1"/>
    <col min="13284" max="13300" width="0" style="81" hidden="1" customWidth="1"/>
    <col min="13301" max="13301" width="23.5703125" style="81" customWidth="1"/>
    <col min="13302" max="13302" width="12.28515625" style="81" customWidth="1"/>
    <col min="13303" max="13304" width="10.85546875" style="81"/>
    <col min="13305" max="13305" width="12.28515625" style="81" bestFit="1" customWidth="1"/>
    <col min="13306" max="13537" width="10.85546875" style="81"/>
    <col min="13538" max="13538" width="70.28515625" style="81" customWidth="1"/>
    <col min="13539" max="13539" width="26.28515625" style="81" customWidth="1"/>
    <col min="13540" max="13556" width="0" style="81" hidden="1" customWidth="1"/>
    <col min="13557" max="13557" width="23.5703125" style="81" customWidth="1"/>
    <col min="13558" max="13558" width="12.28515625" style="81" customWidth="1"/>
    <col min="13559" max="13560" width="10.85546875" style="81"/>
    <col min="13561" max="13561" width="12.28515625" style="81" bestFit="1" customWidth="1"/>
    <col min="13562" max="13793" width="10.85546875" style="81"/>
    <col min="13794" max="13794" width="70.28515625" style="81" customWidth="1"/>
    <col min="13795" max="13795" width="26.28515625" style="81" customWidth="1"/>
    <col min="13796" max="13812" width="0" style="81" hidden="1" customWidth="1"/>
    <col min="13813" max="13813" width="23.5703125" style="81" customWidth="1"/>
    <col min="13814" max="13814" width="12.28515625" style="81" customWidth="1"/>
    <col min="13815" max="13816" width="10.85546875" style="81"/>
    <col min="13817" max="13817" width="12.28515625" style="81" bestFit="1" customWidth="1"/>
    <col min="13818" max="14049" width="10.85546875" style="81"/>
    <col min="14050" max="14050" width="70.28515625" style="81" customWidth="1"/>
    <col min="14051" max="14051" width="26.28515625" style="81" customWidth="1"/>
    <col min="14052" max="14068" width="0" style="81" hidden="1" customWidth="1"/>
    <col min="14069" max="14069" width="23.5703125" style="81" customWidth="1"/>
    <col min="14070" max="14070" width="12.28515625" style="81" customWidth="1"/>
    <col min="14071" max="14072" width="10.85546875" style="81"/>
    <col min="14073" max="14073" width="12.28515625" style="81" bestFit="1" customWidth="1"/>
    <col min="14074" max="14305" width="10.85546875" style="81"/>
    <col min="14306" max="14306" width="70.28515625" style="81" customWidth="1"/>
    <col min="14307" max="14307" width="26.28515625" style="81" customWidth="1"/>
    <col min="14308" max="14324" width="0" style="81" hidden="1" customWidth="1"/>
    <col min="14325" max="14325" width="23.5703125" style="81" customWidth="1"/>
    <col min="14326" max="14326" width="12.28515625" style="81" customWidth="1"/>
    <col min="14327" max="14328" width="10.85546875" style="81"/>
    <col min="14329" max="14329" width="12.28515625" style="81" bestFit="1" customWidth="1"/>
    <col min="14330" max="14561" width="10.85546875" style="81"/>
    <col min="14562" max="14562" width="70.28515625" style="81" customWidth="1"/>
    <col min="14563" max="14563" width="26.28515625" style="81" customWidth="1"/>
    <col min="14564" max="14580" width="0" style="81" hidden="1" customWidth="1"/>
    <col min="14581" max="14581" width="23.5703125" style="81" customWidth="1"/>
    <col min="14582" max="14582" width="12.28515625" style="81" customWidth="1"/>
    <col min="14583" max="14584" width="10.85546875" style="81"/>
    <col min="14585" max="14585" width="12.28515625" style="81" bestFit="1" customWidth="1"/>
    <col min="14586" max="14817" width="10.85546875" style="81"/>
    <col min="14818" max="14818" width="70.28515625" style="81" customWidth="1"/>
    <col min="14819" max="14819" width="26.28515625" style="81" customWidth="1"/>
    <col min="14820" max="14836" width="0" style="81" hidden="1" customWidth="1"/>
    <col min="14837" max="14837" width="23.5703125" style="81" customWidth="1"/>
    <col min="14838" max="14838" width="12.28515625" style="81" customWidth="1"/>
    <col min="14839" max="14840" width="10.85546875" style="81"/>
    <col min="14841" max="14841" width="12.28515625" style="81" bestFit="1" customWidth="1"/>
    <col min="14842" max="15073" width="10.85546875" style="81"/>
    <col min="15074" max="15074" width="70.28515625" style="81" customWidth="1"/>
    <col min="15075" max="15075" width="26.28515625" style="81" customWidth="1"/>
    <col min="15076" max="15092" width="0" style="81" hidden="1" customWidth="1"/>
    <col min="15093" max="15093" width="23.5703125" style="81" customWidth="1"/>
    <col min="15094" max="15094" width="12.28515625" style="81" customWidth="1"/>
    <col min="15095" max="15096" width="10.85546875" style="81"/>
    <col min="15097" max="15097" width="12.28515625" style="81" bestFit="1" customWidth="1"/>
    <col min="15098" max="15329" width="10.85546875" style="81"/>
    <col min="15330" max="15330" width="70.28515625" style="81" customWidth="1"/>
    <col min="15331" max="15331" width="26.28515625" style="81" customWidth="1"/>
    <col min="15332" max="15348" width="0" style="81" hidden="1" customWidth="1"/>
    <col min="15349" max="15349" width="23.5703125" style="81" customWidth="1"/>
    <col min="15350" max="15350" width="12.28515625" style="81" customWidth="1"/>
    <col min="15351" max="15352" width="10.85546875" style="81"/>
    <col min="15353" max="15353" width="12.28515625" style="81" bestFit="1" customWidth="1"/>
    <col min="15354" max="15585" width="10.85546875" style="81"/>
    <col min="15586" max="15586" width="70.28515625" style="81" customWidth="1"/>
    <col min="15587" max="15587" width="26.28515625" style="81" customWidth="1"/>
    <col min="15588" max="15604" width="0" style="81" hidden="1" customWidth="1"/>
    <col min="15605" max="15605" width="23.5703125" style="81" customWidth="1"/>
    <col min="15606" max="15606" width="12.28515625" style="81" customWidth="1"/>
    <col min="15607" max="15608" width="10.85546875" style="81"/>
    <col min="15609" max="15609" width="12.28515625" style="81" bestFit="1" customWidth="1"/>
    <col min="15610" max="15841" width="10.85546875" style="81"/>
    <col min="15842" max="15842" width="70.28515625" style="81" customWidth="1"/>
    <col min="15843" max="15843" width="26.28515625" style="81" customWidth="1"/>
    <col min="15844" max="15860" width="0" style="81" hidden="1" customWidth="1"/>
    <col min="15861" max="15861" width="23.5703125" style="81" customWidth="1"/>
    <col min="15862" max="15862" width="12.28515625" style="81" customWidth="1"/>
    <col min="15863" max="15864" width="10.85546875" style="81"/>
    <col min="15865" max="15865" width="12.28515625" style="81" bestFit="1" customWidth="1"/>
    <col min="15866" max="16097" width="10.85546875" style="81"/>
    <col min="16098" max="16098" width="70.28515625" style="81" customWidth="1"/>
    <col min="16099" max="16099" width="26.28515625" style="81" customWidth="1"/>
    <col min="16100" max="16116" width="0" style="81" hidden="1" customWidth="1"/>
    <col min="16117" max="16117" width="23.5703125" style="81" customWidth="1"/>
    <col min="16118" max="16118" width="12.28515625" style="81" customWidth="1"/>
    <col min="16119" max="16120" width="10.85546875" style="81"/>
    <col min="16121" max="16121" width="12.28515625" style="81" bestFit="1" customWidth="1"/>
    <col min="16122" max="16373" width="10.85546875" style="81"/>
    <col min="16374" max="16384" width="11.42578125" style="81" customWidth="1"/>
  </cols>
  <sheetData>
    <row r="1" spans="2:5" s="1" customFormat="1">
      <c r="B1" s="146"/>
      <c r="C1" s="149" t="s">
        <v>0</v>
      </c>
      <c r="D1" s="150"/>
      <c r="E1" s="150"/>
    </row>
    <row r="2" spans="2:5" s="1" customFormat="1">
      <c r="B2" s="147"/>
      <c r="C2" s="149" t="s">
        <v>1</v>
      </c>
      <c r="D2" s="150"/>
      <c r="E2" s="150"/>
    </row>
    <row r="3" spans="2:5" s="1" customFormat="1">
      <c r="B3" s="147"/>
      <c r="C3" s="149" t="s">
        <v>132</v>
      </c>
      <c r="D3" s="150"/>
      <c r="E3" s="150"/>
    </row>
    <row r="4" spans="2:5" s="1" customFormat="1" ht="18" thickBot="1">
      <c r="B4" s="148"/>
      <c r="C4" s="162" t="s">
        <v>3</v>
      </c>
      <c r="D4" s="163"/>
      <c r="E4" s="163"/>
    </row>
    <row r="5" spans="2:5" ht="33" customHeight="1">
      <c r="B5" s="164" t="s">
        <v>4</v>
      </c>
      <c r="C5" s="130" t="s">
        <v>133</v>
      </c>
      <c r="D5" s="83" t="s">
        <v>80</v>
      </c>
      <c r="E5" s="166" t="s">
        <v>79</v>
      </c>
    </row>
    <row r="6" spans="2:5" ht="33" customHeight="1" thickBot="1">
      <c r="B6" s="165"/>
      <c r="C6" s="87" t="s">
        <v>134</v>
      </c>
      <c r="D6" s="90" t="s">
        <v>135</v>
      </c>
      <c r="E6" s="167"/>
    </row>
    <row r="7" spans="2:5" ht="3" customHeight="1">
      <c r="B7" s="91"/>
      <c r="C7" s="92"/>
      <c r="D7" s="93"/>
      <c r="E7" s="94"/>
    </row>
    <row r="8" spans="2:5">
      <c r="B8" s="96" t="s">
        <v>21</v>
      </c>
      <c r="C8" s="51">
        <f t="shared" ref="C8" si="0">SUM(C9:C11)</f>
        <v>24258172988</v>
      </c>
      <c r="D8" s="51">
        <f>SUM(D9:D11)</f>
        <v>347685464</v>
      </c>
      <c r="E8" s="98">
        <f t="shared" ref="E8" si="1">SUM(E9:E11)</f>
        <v>24605858452</v>
      </c>
    </row>
    <row r="9" spans="2:5">
      <c r="B9" s="99" t="s">
        <v>22</v>
      </c>
      <c r="C9" s="10">
        <v>17809049157</v>
      </c>
      <c r="D9" s="10">
        <v>0</v>
      </c>
      <c r="E9" s="101">
        <f>C9+D9</f>
        <v>17809049157</v>
      </c>
    </row>
    <row r="10" spans="2:5">
      <c r="B10" s="99" t="s">
        <v>23</v>
      </c>
      <c r="C10" s="10">
        <v>27000000</v>
      </c>
      <c r="D10" s="10">
        <v>0</v>
      </c>
      <c r="E10" s="101">
        <f t="shared" ref="E10" si="2">C10+D10</f>
        <v>27000000</v>
      </c>
    </row>
    <row r="11" spans="2:5">
      <c r="B11" s="99" t="s">
        <v>24</v>
      </c>
      <c r="C11" s="10">
        <v>6422123831</v>
      </c>
      <c r="D11" s="10">
        <v>347685464</v>
      </c>
      <c r="E11" s="101">
        <f>C11+D11</f>
        <v>6769809295</v>
      </c>
    </row>
    <row r="12" spans="2:5" ht="1.5" customHeight="1">
      <c r="B12" s="102"/>
      <c r="C12" s="10"/>
      <c r="D12" s="10" t="s">
        <v>89</v>
      </c>
      <c r="E12" s="101"/>
    </row>
    <row r="13" spans="2:5">
      <c r="B13" s="103" t="s">
        <v>136</v>
      </c>
      <c r="C13" s="53">
        <f t="shared" ref="C13:E13" si="3">+C14</f>
        <v>168000000</v>
      </c>
      <c r="D13" s="53">
        <f>+D14</f>
        <v>0</v>
      </c>
      <c r="E13" s="105">
        <f t="shared" si="3"/>
        <v>168000000</v>
      </c>
    </row>
    <row r="14" spans="2:5" ht="19.5" customHeight="1">
      <c r="B14" s="99" t="s">
        <v>90</v>
      </c>
      <c r="C14" s="10">
        <v>168000000</v>
      </c>
      <c r="D14" s="10">
        <v>0</v>
      </c>
      <c r="E14" s="101">
        <f>C14+D14</f>
        <v>168000000</v>
      </c>
    </row>
    <row r="15" spans="2:5" ht="17.25" customHeight="1">
      <c r="B15" s="106" t="s">
        <v>137</v>
      </c>
      <c r="C15" s="55">
        <f t="shared" ref="C15:E15" si="4">+C8+C13</f>
        <v>24426172988</v>
      </c>
      <c r="D15" s="55">
        <f t="shared" si="4"/>
        <v>347685464</v>
      </c>
      <c r="E15" s="108">
        <f t="shared" si="4"/>
        <v>24773858452</v>
      </c>
    </row>
    <row r="16" spans="2:5">
      <c r="B16" s="102" t="s">
        <v>28</v>
      </c>
      <c r="C16" s="18"/>
      <c r="D16" s="18"/>
      <c r="E16" s="110"/>
    </row>
    <row r="17" spans="2:5">
      <c r="B17" s="111" t="s">
        <v>29</v>
      </c>
      <c r="C17" s="48">
        <f t="shared" ref="C17:D17" si="5">+C18+C31</f>
        <v>2280891543</v>
      </c>
      <c r="D17" s="48">
        <f t="shared" si="5"/>
        <v>31539600</v>
      </c>
      <c r="E17" s="113">
        <f>+E18+E31</f>
        <v>2312431143</v>
      </c>
    </row>
    <row r="18" spans="2:5">
      <c r="B18" s="96" t="s">
        <v>30</v>
      </c>
      <c r="C18" s="51">
        <f t="shared" ref="C18:D18" si="6">SUM(C19:C30)</f>
        <v>1527386478</v>
      </c>
      <c r="D18" s="51">
        <f t="shared" si="6"/>
        <v>31365700</v>
      </c>
      <c r="E18" s="98">
        <f>SUM(E19:E30)</f>
        <v>1558752178</v>
      </c>
    </row>
    <row r="19" spans="2:5">
      <c r="B19" s="114" t="s">
        <v>31</v>
      </c>
      <c r="C19" s="10">
        <v>760111200</v>
      </c>
      <c r="D19" s="10">
        <v>17626800</v>
      </c>
      <c r="E19" s="101">
        <f t="shared" ref="E19:E24" si="7">C19+D19</f>
        <v>777738000</v>
      </c>
    </row>
    <row r="20" spans="2:5">
      <c r="B20" s="114" t="s">
        <v>32</v>
      </c>
      <c r="C20" s="10">
        <v>3966600</v>
      </c>
      <c r="D20" s="10">
        <v>251700</v>
      </c>
      <c r="E20" s="101">
        <f t="shared" si="7"/>
        <v>4218300</v>
      </c>
    </row>
    <row r="21" spans="2:5" ht="17.25" customHeight="1">
      <c r="B21" s="114" t="s">
        <v>33</v>
      </c>
      <c r="C21" s="10">
        <v>63673200</v>
      </c>
      <c r="D21" s="10">
        <v>1489900</v>
      </c>
      <c r="E21" s="101">
        <f t="shared" si="7"/>
        <v>65163100</v>
      </c>
    </row>
    <row r="22" spans="2:5" ht="18" customHeight="1">
      <c r="B22" s="114" t="s">
        <v>34</v>
      </c>
      <c r="C22" s="10">
        <v>0</v>
      </c>
      <c r="D22" s="10">
        <v>0</v>
      </c>
      <c r="E22" s="101">
        <f t="shared" si="7"/>
        <v>0</v>
      </c>
    </row>
    <row r="23" spans="2:5">
      <c r="B23" s="114" t="s">
        <v>35</v>
      </c>
      <c r="C23" s="10">
        <v>52786500</v>
      </c>
      <c r="D23" s="10">
        <v>1224000</v>
      </c>
      <c r="E23" s="101">
        <f t="shared" si="7"/>
        <v>54010500</v>
      </c>
    </row>
    <row r="24" spans="2:5" ht="18.75" customHeight="1">
      <c r="B24" s="114" t="s">
        <v>36</v>
      </c>
      <c r="C24" s="10">
        <v>192336000</v>
      </c>
      <c r="D24" s="10">
        <v>3720000</v>
      </c>
      <c r="E24" s="101">
        <f t="shared" si="7"/>
        <v>196056000</v>
      </c>
    </row>
    <row r="25" spans="2:5" ht="18" customHeight="1">
      <c r="B25" s="114" t="s">
        <v>37</v>
      </c>
      <c r="C25" s="10">
        <v>3891000</v>
      </c>
      <c r="D25" s="10">
        <v>0</v>
      </c>
      <c r="E25" s="101">
        <f>C25+D25</f>
        <v>3891000</v>
      </c>
    </row>
    <row r="26" spans="2:5" ht="18" customHeight="1">
      <c r="B26" s="114" t="s">
        <v>38</v>
      </c>
      <c r="C26" s="10">
        <v>0</v>
      </c>
      <c r="D26" s="10">
        <v>0</v>
      </c>
      <c r="E26" s="101"/>
    </row>
    <row r="27" spans="2:5">
      <c r="B27" s="114" t="s">
        <v>39</v>
      </c>
      <c r="C27" s="10">
        <v>71313600</v>
      </c>
      <c r="D27" s="10">
        <v>1669200</v>
      </c>
      <c r="E27" s="101">
        <f t="shared" ref="E27:E45" si="8">C27+D27</f>
        <v>72982800</v>
      </c>
    </row>
    <row r="28" spans="2:5">
      <c r="B28" s="114" t="s">
        <v>138</v>
      </c>
      <c r="C28" s="10">
        <v>163758200</v>
      </c>
      <c r="D28" s="10">
        <v>3797900</v>
      </c>
      <c r="E28" s="101">
        <f t="shared" si="8"/>
        <v>167556100</v>
      </c>
    </row>
    <row r="29" spans="2:5">
      <c r="B29" s="114" t="s">
        <v>41</v>
      </c>
      <c r="C29" s="10">
        <v>68409900</v>
      </c>
      <c r="D29" s="10">
        <v>1586200</v>
      </c>
      <c r="E29" s="101">
        <f t="shared" si="8"/>
        <v>69996100</v>
      </c>
    </row>
    <row r="30" spans="2:5">
      <c r="B30" s="114" t="s">
        <v>42</v>
      </c>
      <c r="C30" s="10">
        <v>147140278</v>
      </c>
      <c r="D30" s="10">
        <v>0</v>
      </c>
      <c r="E30" s="101">
        <f t="shared" si="8"/>
        <v>147140278</v>
      </c>
    </row>
    <row r="31" spans="2:5">
      <c r="B31" s="96" t="s">
        <v>43</v>
      </c>
      <c r="C31" s="51">
        <f t="shared" ref="C31:D31" si="9">SUM(C32:C45)</f>
        <v>753505065</v>
      </c>
      <c r="D31" s="51">
        <f t="shared" si="9"/>
        <v>173900</v>
      </c>
      <c r="E31" s="98">
        <f>SUM(E32:E45)</f>
        <v>753678965</v>
      </c>
    </row>
    <row r="32" spans="2:5">
      <c r="B32" s="114" t="s">
        <v>44</v>
      </c>
      <c r="C32" s="10">
        <v>278075604</v>
      </c>
      <c r="D32" s="10">
        <v>0</v>
      </c>
      <c r="E32" s="101">
        <f t="shared" si="8"/>
        <v>278075604</v>
      </c>
    </row>
    <row r="33" spans="2:5">
      <c r="B33" s="114" t="s">
        <v>45</v>
      </c>
      <c r="C33" s="10">
        <v>61511600</v>
      </c>
      <c r="D33" s="10">
        <v>0</v>
      </c>
      <c r="E33" s="101">
        <f t="shared" si="8"/>
        <v>61511600</v>
      </c>
    </row>
    <row r="34" spans="2:5">
      <c r="B34" s="114" t="s">
        <v>46</v>
      </c>
      <c r="C34" s="10">
        <v>17618400</v>
      </c>
      <c r="D34" s="10">
        <v>0</v>
      </c>
      <c r="E34" s="101">
        <f t="shared" si="8"/>
        <v>17618400</v>
      </c>
    </row>
    <row r="35" spans="2:5">
      <c r="B35" s="114" t="s">
        <v>47</v>
      </c>
      <c r="C35" s="10">
        <v>48100000</v>
      </c>
      <c r="D35" s="10">
        <v>0</v>
      </c>
      <c r="E35" s="101">
        <f t="shared" si="8"/>
        <v>48100000</v>
      </c>
    </row>
    <row r="36" spans="2:5">
      <c r="B36" s="114" t="s">
        <v>48</v>
      </c>
      <c r="C36" s="10">
        <v>8000000</v>
      </c>
      <c r="D36" s="10">
        <v>0</v>
      </c>
      <c r="E36" s="101">
        <f t="shared" si="8"/>
        <v>8000000</v>
      </c>
    </row>
    <row r="37" spans="2:5">
      <c r="B37" s="114" t="s">
        <v>49</v>
      </c>
      <c r="C37" s="10">
        <v>132000000</v>
      </c>
      <c r="D37" s="10">
        <v>0</v>
      </c>
      <c r="E37" s="101">
        <f t="shared" si="8"/>
        <v>132000000</v>
      </c>
    </row>
    <row r="38" spans="2:5" ht="19.5" customHeight="1">
      <c r="B38" s="114" t="s">
        <v>106</v>
      </c>
      <c r="C38" s="10">
        <v>60000000</v>
      </c>
      <c r="D38" s="10">
        <v>0</v>
      </c>
      <c r="E38" s="101">
        <f t="shared" si="8"/>
        <v>60000000</v>
      </c>
    </row>
    <row r="39" spans="2:5">
      <c r="B39" s="114" t="s">
        <v>51</v>
      </c>
      <c r="C39" s="10">
        <v>15300000</v>
      </c>
      <c r="D39" s="10">
        <v>0</v>
      </c>
      <c r="E39" s="101">
        <f t="shared" si="8"/>
        <v>15300000</v>
      </c>
    </row>
    <row r="40" spans="2:5" ht="18.75" customHeight="1">
      <c r="B40" s="114" t="s">
        <v>52</v>
      </c>
      <c r="C40" s="10">
        <v>8000000</v>
      </c>
      <c r="D40" s="10">
        <v>0</v>
      </c>
      <c r="E40" s="101">
        <f t="shared" si="8"/>
        <v>8000000</v>
      </c>
    </row>
    <row r="41" spans="2:5" ht="18.75" customHeight="1">
      <c r="B41" s="114" t="s">
        <v>53</v>
      </c>
      <c r="C41" s="10">
        <v>0</v>
      </c>
      <c r="D41" s="10">
        <v>0</v>
      </c>
      <c r="E41" s="101"/>
    </row>
    <row r="42" spans="2:5" ht="19.5" customHeight="1">
      <c r="B42" s="114" t="s">
        <v>54</v>
      </c>
      <c r="C42" s="10">
        <v>67053061</v>
      </c>
      <c r="D42" s="10">
        <v>0</v>
      </c>
      <c r="E42" s="101">
        <f t="shared" si="8"/>
        <v>67053061</v>
      </c>
    </row>
    <row r="43" spans="2:5" ht="18" customHeight="1">
      <c r="B43" s="114" t="s">
        <v>55</v>
      </c>
      <c r="C43" s="10">
        <v>15000000</v>
      </c>
      <c r="D43" s="10">
        <v>0</v>
      </c>
      <c r="E43" s="101">
        <f t="shared" si="8"/>
        <v>15000000</v>
      </c>
    </row>
    <row r="44" spans="2:5">
      <c r="B44" s="114" t="s">
        <v>56</v>
      </c>
      <c r="C44" s="10">
        <v>6846400</v>
      </c>
      <c r="D44" s="10">
        <v>173900</v>
      </c>
      <c r="E44" s="101">
        <f t="shared" si="8"/>
        <v>7020300</v>
      </c>
    </row>
    <row r="45" spans="2:5" ht="21.75" customHeight="1">
      <c r="B45" s="114" t="s">
        <v>57</v>
      </c>
      <c r="C45" s="10">
        <v>36000000</v>
      </c>
      <c r="D45" s="10">
        <v>0</v>
      </c>
      <c r="E45" s="101">
        <f t="shared" si="8"/>
        <v>36000000</v>
      </c>
    </row>
    <row r="46" spans="2:5">
      <c r="B46" s="111" t="s">
        <v>58</v>
      </c>
      <c r="C46" s="48">
        <f t="shared" ref="C46:D46" si="10">+C47+C60+C74</f>
        <v>20364376529</v>
      </c>
      <c r="D46" s="48">
        <f t="shared" si="10"/>
        <v>269503039</v>
      </c>
      <c r="E46" s="113">
        <f>+E47+E60+E74</f>
        <v>20633879568</v>
      </c>
    </row>
    <row r="47" spans="2:5">
      <c r="B47" s="96" t="s">
        <v>30</v>
      </c>
      <c r="C47" s="51">
        <f t="shared" ref="C47:D47" si="11">SUM(C48:C58)</f>
        <v>13582859977</v>
      </c>
      <c r="D47" s="51">
        <f t="shared" si="11"/>
        <v>232101823</v>
      </c>
      <c r="E47" s="98">
        <f t="shared" ref="E47" si="12">SUM(E48:E58)</f>
        <v>13814961800</v>
      </c>
    </row>
    <row r="48" spans="2:5">
      <c r="B48" s="114" t="s">
        <v>31</v>
      </c>
      <c r="C48" s="10">
        <v>5898598500</v>
      </c>
      <c r="D48" s="10">
        <v>140346000</v>
      </c>
      <c r="E48" s="101">
        <f t="shared" ref="E48:E58" si="13">C48+D48</f>
        <v>6038944500</v>
      </c>
    </row>
    <row r="49" spans="2:5">
      <c r="B49" s="114" t="s">
        <v>32</v>
      </c>
      <c r="C49" s="10">
        <v>218493400</v>
      </c>
      <c r="D49" s="10">
        <v>13864400</v>
      </c>
      <c r="E49" s="101">
        <f t="shared" si="13"/>
        <v>232357800</v>
      </c>
    </row>
    <row r="50" spans="2:5">
      <c r="B50" s="114" t="s">
        <v>33</v>
      </c>
      <c r="C50" s="10">
        <v>495439700</v>
      </c>
      <c r="D50" s="10">
        <v>12168500</v>
      </c>
      <c r="E50" s="101">
        <f t="shared" si="13"/>
        <v>507608200</v>
      </c>
    </row>
    <row r="51" spans="2:5">
      <c r="B51" s="114" t="s">
        <v>34</v>
      </c>
      <c r="C51" s="10">
        <v>2092800</v>
      </c>
      <c r="D51" s="10">
        <v>48400</v>
      </c>
      <c r="E51" s="101">
        <f t="shared" si="13"/>
        <v>2141200</v>
      </c>
    </row>
    <row r="52" spans="2:5">
      <c r="B52" s="114" t="s">
        <v>35</v>
      </c>
      <c r="C52" s="10">
        <v>397258800</v>
      </c>
      <c r="D52" s="10">
        <v>9198800</v>
      </c>
      <c r="E52" s="101">
        <f t="shared" si="13"/>
        <v>406457600</v>
      </c>
    </row>
    <row r="53" spans="2:5" ht="18.75" customHeight="1">
      <c r="B53" s="114" t="s">
        <v>36</v>
      </c>
      <c r="C53" s="10">
        <v>19885077</v>
      </c>
      <c r="D53" s="10">
        <v>505923</v>
      </c>
      <c r="E53" s="101">
        <f t="shared" si="13"/>
        <v>20391000</v>
      </c>
    </row>
    <row r="54" spans="2:5" ht="18" customHeight="1">
      <c r="B54" s="114" t="s">
        <v>37</v>
      </c>
      <c r="C54" s="10">
        <v>141318000</v>
      </c>
      <c r="D54" s="10">
        <v>0</v>
      </c>
      <c r="E54" s="101">
        <f t="shared" si="13"/>
        <v>141318000</v>
      </c>
    </row>
    <row r="55" spans="2:5" ht="18.75" customHeight="1">
      <c r="B55" s="114" t="s">
        <v>38</v>
      </c>
      <c r="C55" s="10">
        <v>4055085000</v>
      </c>
      <c r="D55" s="10">
        <v>0</v>
      </c>
      <c r="E55" s="101">
        <f t="shared" si="13"/>
        <v>4055085000</v>
      </c>
    </row>
    <row r="56" spans="2:5">
      <c r="B56" s="114" t="s">
        <v>39</v>
      </c>
      <c r="C56" s="10">
        <v>566794100</v>
      </c>
      <c r="D56" s="10">
        <v>13714300</v>
      </c>
      <c r="E56" s="101">
        <f t="shared" si="13"/>
        <v>580508400</v>
      </c>
    </row>
    <row r="57" spans="2:5">
      <c r="B57" s="114" t="s">
        <v>138</v>
      </c>
      <c r="C57" s="10">
        <v>1270796200</v>
      </c>
      <c r="D57" s="10">
        <v>30234700</v>
      </c>
      <c r="E57" s="101">
        <f t="shared" si="13"/>
        <v>1301030900</v>
      </c>
    </row>
    <row r="58" spans="2:5">
      <c r="B58" s="114" t="s">
        <v>41</v>
      </c>
      <c r="C58" s="10">
        <v>517098400</v>
      </c>
      <c r="D58" s="10">
        <v>12020800</v>
      </c>
      <c r="E58" s="101">
        <f t="shared" si="13"/>
        <v>529119200</v>
      </c>
    </row>
    <row r="59" spans="2:5" hidden="1">
      <c r="B59" s="114" t="s">
        <v>42</v>
      </c>
      <c r="C59" s="10">
        <v>0</v>
      </c>
      <c r="D59" s="10">
        <v>0</v>
      </c>
      <c r="E59" s="101"/>
    </row>
    <row r="60" spans="2:5">
      <c r="B60" s="96" t="s">
        <v>43</v>
      </c>
      <c r="C60" s="51">
        <f t="shared" ref="C60:D60" si="14">SUM(C61:C73)</f>
        <v>2956258166</v>
      </c>
      <c r="D60" s="51">
        <f t="shared" si="14"/>
        <v>37401216</v>
      </c>
      <c r="E60" s="98">
        <f>SUM(E61:E73)</f>
        <v>2993659382</v>
      </c>
    </row>
    <row r="61" spans="2:5">
      <c r="B61" s="114" t="s">
        <v>44</v>
      </c>
      <c r="C61" s="10">
        <v>472410000</v>
      </c>
      <c r="D61" s="10">
        <v>0</v>
      </c>
      <c r="E61" s="101">
        <f t="shared" ref="E61:E86" si="15">C61+D61</f>
        <v>472410000</v>
      </c>
    </row>
    <row r="62" spans="2:5">
      <c r="B62" s="114" t="s">
        <v>45</v>
      </c>
      <c r="C62" s="10">
        <v>165011420</v>
      </c>
      <c r="D62" s="10">
        <v>0</v>
      </c>
      <c r="E62" s="101">
        <f t="shared" si="15"/>
        <v>165011420</v>
      </c>
    </row>
    <row r="63" spans="2:5">
      <c r="B63" s="114" t="s">
        <v>46</v>
      </c>
      <c r="C63" s="10">
        <v>0</v>
      </c>
      <c r="D63" s="10">
        <v>0</v>
      </c>
      <c r="E63" s="101"/>
    </row>
    <row r="64" spans="2:5">
      <c r="B64" s="114" t="s">
        <v>47</v>
      </c>
      <c r="C64" s="10">
        <v>45784000</v>
      </c>
      <c r="D64" s="10">
        <v>0</v>
      </c>
      <c r="E64" s="101">
        <f t="shared" si="15"/>
        <v>45784000</v>
      </c>
    </row>
    <row r="65" spans="2:5">
      <c r="B65" s="114" t="s">
        <v>48</v>
      </c>
      <c r="C65" s="10">
        <v>223077356</v>
      </c>
      <c r="D65" s="10">
        <v>0</v>
      </c>
      <c r="E65" s="101">
        <f t="shared" si="15"/>
        <v>223077356</v>
      </c>
    </row>
    <row r="66" spans="2:5">
      <c r="B66" s="114" t="s">
        <v>49</v>
      </c>
      <c r="C66" s="10">
        <v>474860736</v>
      </c>
      <c r="D66" s="10">
        <v>9224616</v>
      </c>
      <c r="E66" s="101">
        <f t="shared" si="15"/>
        <v>484085352</v>
      </c>
    </row>
    <row r="67" spans="2:5" ht="19.5" customHeight="1">
      <c r="B67" s="114" t="s">
        <v>106</v>
      </c>
      <c r="C67" s="10">
        <v>141896436</v>
      </c>
      <c r="D67" s="10">
        <v>0</v>
      </c>
      <c r="E67" s="101">
        <f t="shared" si="15"/>
        <v>141896436</v>
      </c>
    </row>
    <row r="68" spans="2:5">
      <c r="B68" s="114" t="s">
        <v>51</v>
      </c>
      <c r="C68" s="10">
        <v>128820000</v>
      </c>
      <c r="D68" s="10">
        <v>0</v>
      </c>
      <c r="E68" s="101">
        <f t="shared" si="15"/>
        <v>128820000</v>
      </c>
    </row>
    <row r="69" spans="2:5" ht="18.75" customHeight="1">
      <c r="B69" s="114" t="s">
        <v>52</v>
      </c>
      <c r="C69" s="10">
        <v>42336950</v>
      </c>
      <c r="D69" s="10">
        <v>0</v>
      </c>
      <c r="E69" s="101">
        <f t="shared" si="15"/>
        <v>42336950</v>
      </c>
    </row>
    <row r="70" spans="2:5" ht="18" customHeight="1">
      <c r="B70" s="114" t="s">
        <v>53</v>
      </c>
      <c r="C70" s="10">
        <v>19194028</v>
      </c>
      <c r="D70" s="10">
        <v>0</v>
      </c>
      <c r="E70" s="101">
        <f t="shared" si="15"/>
        <v>19194028</v>
      </c>
    </row>
    <row r="71" spans="2:5" ht="18" customHeight="1">
      <c r="B71" s="114" t="s">
        <v>54</v>
      </c>
      <c r="C71" s="10">
        <v>0</v>
      </c>
      <c r="D71" s="10">
        <v>0</v>
      </c>
      <c r="E71" s="101"/>
    </row>
    <row r="72" spans="2:5" ht="18" customHeight="1">
      <c r="B72" s="114" t="s">
        <v>55</v>
      </c>
      <c r="C72" s="10">
        <v>132968840</v>
      </c>
      <c r="D72" s="10">
        <v>0</v>
      </c>
      <c r="E72" s="101">
        <f t="shared" si="15"/>
        <v>132968840</v>
      </c>
    </row>
    <row r="73" spans="2:5">
      <c r="B73" s="114" t="s">
        <v>56</v>
      </c>
      <c r="C73" s="10">
        <v>1109898400</v>
      </c>
      <c r="D73" s="10">
        <v>28176600</v>
      </c>
      <c r="E73" s="101">
        <f t="shared" si="15"/>
        <v>1138075000</v>
      </c>
    </row>
    <row r="74" spans="2:5" ht="21.75" customHeight="1">
      <c r="B74" s="115" t="s">
        <v>59</v>
      </c>
      <c r="C74" s="51">
        <f>SUM(C75:C86)</f>
        <v>3825258386</v>
      </c>
      <c r="D74" s="51">
        <f>SUM(D75:D86)</f>
        <v>0</v>
      </c>
      <c r="E74" s="98">
        <f>SUM(E75:E86)</f>
        <v>3825258386</v>
      </c>
    </row>
    <row r="75" spans="2:5" ht="45">
      <c r="B75" s="116" t="s">
        <v>91</v>
      </c>
      <c r="C75" s="10">
        <v>321984600</v>
      </c>
      <c r="D75" s="10">
        <v>0</v>
      </c>
      <c r="E75" s="101">
        <f t="shared" si="15"/>
        <v>321984600</v>
      </c>
    </row>
    <row r="76" spans="2:5">
      <c r="B76" s="117" t="s">
        <v>92</v>
      </c>
      <c r="C76" s="10">
        <v>22966000</v>
      </c>
      <c r="D76" s="10">
        <v>0</v>
      </c>
      <c r="E76" s="101">
        <f t="shared" si="15"/>
        <v>22966000</v>
      </c>
    </row>
    <row r="77" spans="2:5">
      <c r="B77" s="117" t="s">
        <v>93</v>
      </c>
      <c r="C77" s="10">
        <v>21697000</v>
      </c>
      <c r="D77" s="10">
        <v>0</v>
      </c>
      <c r="E77" s="101">
        <f t="shared" si="15"/>
        <v>21697000</v>
      </c>
    </row>
    <row r="78" spans="2:5" ht="30">
      <c r="B78" s="117" t="s">
        <v>94</v>
      </c>
      <c r="C78" s="10">
        <v>6500000</v>
      </c>
      <c r="D78" s="10">
        <v>0</v>
      </c>
      <c r="E78" s="101">
        <f t="shared" si="15"/>
        <v>6500000</v>
      </c>
    </row>
    <row r="79" spans="2:5" ht="30">
      <c r="B79" s="117" t="s">
        <v>95</v>
      </c>
      <c r="C79" s="10">
        <v>2165000</v>
      </c>
      <c r="D79" s="10">
        <v>0</v>
      </c>
      <c r="E79" s="101">
        <f t="shared" si="15"/>
        <v>2165000</v>
      </c>
    </row>
    <row r="80" spans="2:5" ht="45">
      <c r="B80" s="117" t="s">
        <v>139</v>
      </c>
      <c r="C80" s="10">
        <v>145117322</v>
      </c>
      <c r="D80" s="10"/>
      <c r="E80" s="101">
        <f t="shared" si="15"/>
        <v>145117322</v>
      </c>
    </row>
    <row r="81" spans="2:5" ht="30">
      <c r="B81" s="117" t="s">
        <v>65</v>
      </c>
      <c r="C81" s="10">
        <v>1631417260</v>
      </c>
      <c r="D81" s="10">
        <v>0</v>
      </c>
      <c r="E81" s="101">
        <f t="shared" si="15"/>
        <v>1631417260</v>
      </c>
    </row>
    <row r="82" spans="2:5" ht="30">
      <c r="B82" s="117" t="s">
        <v>66</v>
      </c>
      <c r="C82" s="10">
        <v>468468900</v>
      </c>
      <c r="D82" s="10">
        <v>0</v>
      </c>
      <c r="E82" s="101">
        <f t="shared" si="15"/>
        <v>468468900</v>
      </c>
    </row>
    <row r="83" spans="2:5" ht="30">
      <c r="B83" s="117" t="s">
        <v>67</v>
      </c>
      <c r="C83" s="10">
        <v>0</v>
      </c>
      <c r="D83" s="10"/>
      <c r="E83" s="101"/>
    </row>
    <row r="84" spans="2:5" ht="29.25" customHeight="1">
      <c r="B84" s="117" t="s">
        <v>97</v>
      </c>
      <c r="C84" s="10">
        <v>203083600</v>
      </c>
      <c r="D84" s="10">
        <v>0</v>
      </c>
      <c r="E84" s="101">
        <f t="shared" si="15"/>
        <v>203083600</v>
      </c>
    </row>
    <row r="85" spans="2:5" ht="30">
      <c r="B85" s="117" t="s">
        <v>98</v>
      </c>
      <c r="C85" s="141">
        <v>994858704</v>
      </c>
      <c r="D85" s="10">
        <v>0</v>
      </c>
      <c r="E85" s="101">
        <f t="shared" si="15"/>
        <v>994858704</v>
      </c>
    </row>
    <row r="86" spans="2:5">
      <c r="B86" s="117" t="s">
        <v>71</v>
      </c>
      <c r="C86" s="141">
        <v>7000000</v>
      </c>
      <c r="D86" s="29"/>
      <c r="E86" s="101">
        <f t="shared" si="15"/>
        <v>7000000</v>
      </c>
    </row>
    <row r="87" spans="2:5">
      <c r="B87" s="120" t="s">
        <v>72</v>
      </c>
      <c r="C87" s="121">
        <f>+C17+C46</f>
        <v>22645268072</v>
      </c>
      <c r="D87" s="121">
        <f>+D17+D46</f>
        <v>301042639</v>
      </c>
      <c r="E87" s="123">
        <f>+E17+E46</f>
        <v>22946310711</v>
      </c>
    </row>
    <row r="88" spans="2:5">
      <c r="B88" s="117" t="s">
        <v>73</v>
      </c>
      <c r="C88" s="142">
        <v>1780904916</v>
      </c>
      <c r="D88" s="10">
        <v>0</v>
      </c>
      <c r="E88" s="101">
        <f t="shared" ref="E88" si="16">C88+D88</f>
        <v>1780904916</v>
      </c>
    </row>
    <row r="89" spans="2:5">
      <c r="B89" s="120" t="s">
        <v>74</v>
      </c>
      <c r="C89" s="121">
        <f t="shared" ref="C89:E89" si="17">+C87+C88</f>
        <v>24426172988</v>
      </c>
      <c r="D89" s="121">
        <f t="shared" si="17"/>
        <v>301042639</v>
      </c>
      <c r="E89" s="123">
        <f t="shared" si="17"/>
        <v>24727215627</v>
      </c>
    </row>
    <row r="90" spans="2:5">
      <c r="B90" s="117" t="s">
        <v>75</v>
      </c>
      <c r="C90" s="10">
        <v>0</v>
      </c>
      <c r="D90" s="10">
        <v>46642825</v>
      </c>
      <c r="E90" s="101">
        <f t="shared" ref="E90" si="18">C90+D90</f>
        <v>46642825</v>
      </c>
    </row>
    <row r="91" spans="2:5" ht="24.75" customHeight="1" thickBot="1">
      <c r="B91" s="125" t="s">
        <v>76</v>
      </c>
      <c r="C91" s="137">
        <f t="shared" ref="C91:E91" si="19">+C89+C90</f>
        <v>24426172988</v>
      </c>
      <c r="D91" s="137">
        <f t="shared" si="19"/>
        <v>347685464</v>
      </c>
      <c r="E91" s="138">
        <f t="shared" si="19"/>
        <v>24773858452</v>
      </c>
    </row>
    <row r="92" spans="2:5" hidden="1">
      <c r="B92" s="139" t="s">
        <v>107</v>
      </c>
      <c r="C92" s="36"/>
      <c r="D92" s="36">
        <f>+D15-D91</f>
        <v>0</v>
      </c>
      <c r="E92" s="36">
        <f>+E15-E91</f>
        <v>0</v>
      </c>
    </row>
    <row r="93" spans="2:5">
      <c r="B93" s="129"/>
      <c r="C93" s="129"/>
      <c r="D93" s="143"/>
      <c r="E93" s="143"/>
    </row>
    <row r="94" spans="2:5">
      <c r="C94" s="131"/>
      <c r="E94" s="144">
        <f>+E91-E15</f>
        <v>0</v>
      </c>
    </row>
    <row r="95" spans="2:5">
      <c r="E95" s="41"/>
    </row>
    <row r="96" spans="2:5">
      <c r="E96" s="41"/>
    </row>
    <row r="97" spans="5:5">
      <c r="E97" s="41"/>
    </row>
    <row r="98" spans="5:5">
      <c r="E98" s="41"/>
    </row>
    <row r="99" spans="5:5">
      <c r="E99" s="41"/>
    </row>
    <row r="100" spans="5:5">
      <c r="E100" s="41"/>
    </row>
    <row r="101" spans="5:5">
      <c r="E101" s="41"/>
    </row>
    <row r="102" spans="5:5">
      <c r="E102" s="41"/>
    </row>
    <row r="103" spans="5:5">
      <c r="E103" s="41"/>
    </row>
    <row r="104" spans="5:5">
      <c r="E104" s="41"/>
    </row>
    <row r="105" spans="5:5">
      <c r="E105" s="41"/>
    </row>
    <row r="106" spans="5:5">
      <c r="E106" s="41"/>
    </row>
  </sheetData>
  <mergeCells count="7">
    <mergeCell ref="B5:B6"/>
    <mergeCell ref="E5:E6"/>
    <mergeCell ref="B1:B4"/>
    <mergeCell ref="C1:E1"/>
    <mergeCell ref="C2:E2"/>
    <mergeCell ref="C3:E3"/>
    <mergeCell ref="C4:E4"/>
  </mergeCells>
  <conditionalFormatting sqref="C1">
    <cfRule type="cellIs" dxfId="2" priority="3" stopIfTrue="1" operator="lessThan">
      <formula>0</formula>
    </cfRule>
  </conditionalFormatting>
  <conditionalFormatting sqref="C2">
    <cfRule type="cellIs" dxfId="1" priority="2" stopIfTrue="1" operator="lessThan">
      <formula>0</formula>
    </cfRule>
  </conditionalFormatting>
  <conditionalFormatting sqref="C3:C4">
    <cfRule type="cellIs" dxfId="0" priority="1" stopIfTrue="1" operator="lessThan">
      <formula>0</formula>
    </cfRule>
  </conditionalFormatting>
  <printOptions horizontalCentered="1"/>
  <pageMargins left="0.11811023622047245" right="0.11811023622047245" top="0.74803149606299213" bottom="0.86614173228346458" header="0.31496062992125984" footer="0.31496062992125984"/>
  <pageSetup scale="66" fitToHeight="2" orientation="portrait" r:id="rId1"/>
  <rowBreaks count="1" manualBreakCount="1">
    <brk id="49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Raul Andres Beltran</dc:creator>
  <cp:keywords/>
  <dc:description/>
  <cp:lastModifiedBy>Usuario invitado</cp:lastModifiedBy>
  <cp:revision/>
  <dcterms:created xsi:type="dcterms:W3CDTF">2022-09-26T15:45:20Z</dcterms:created>
  <dcterms:modified xsi:type="dcterms:W3CDTF">2022-10-06T16:41:31Z</dcterms:modified>
  <cp:category/>
  <cp:contentStatus/>
</cp:coreProperties>
</file>